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<sst xmlns="http://schemas.openxmlformats.org/spreadsheetml/2006/main" count="49" uniqueCount="36">
  <si>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W=</t>
  </si>
  <si>
    <t>Fixed Nematode management Cost:</t>
  </si>
  <si>
    <t>**********</t>
  </si>
  <si>
    <t>Calculate ET Population:</t>
  </si>
  <si>
    <t>CM=</t>
  </si>
  <si>
    <t>PET = (Log(((((MV - PC - CM) / (MV - PC)) - m) / (1 - m))) / Log(z)) + T</t>
  </si>
  <si>
    <t>If PET&lt;T, PET = T</t>
  </si>
  <si>
    <t>PET=</t>
  </si>
  <si>
    <t>User-defined Parameters:</t>
  </si>
  <si>
    <t>Economics</t>
  </si>
  <si>
    <t>Primary Crop</t>
  </si>
  <si>
    <t>Max Val.</t>
  </si>
  <si>
    <t>Prod. Cost</t>
  </si>
  <si>
    <t>Nematode Population</t>
  </si>
  <si>
    <r>
      <t>Damage function (y=m+(1-m)z</t>
    </r>
    <r>
      <rPr>
        <vertAlign val="superscript"/>
        <sz val="10"/>
        <rFont val="Arial"/>
        <family val="2"/>
      </rPr>
      <t>(P-T)</t>
    </r>
    <r>
      <rPr>
        <sz val="10"/>
        <rFont val="Arial"/>
        <family val="0"/>
      </rPr>
      <t>)</t>
    </r>
  </si>
  <si>
    <t>z</t>
  </si>
  <si>
    <t>T</t>
  </si>
  <si>
    <t>m</t>
  </si>
  <si>
    <t>Interest Rate (%)</t>
  </si>
  <si>
    <t>Starting Population Level</t>
  </si>
  <si>
    <r>
      <t>P</t>
    </r>
    <r>
      <rPr>
        <i/>
        <vertAlign val="subscript"/>
        <sz val="10"/>
        <rFont val="Arial"/>
        <family val="2"/>
      </rPr>
      <t>i</t>
    </r>
  </si>
  <si>
    <t>Based on:  Ferris, H. 1978. Nematode economic thresholds: Derivation, requirements, and theoretical considerations.</t>
  </si>
  <si>
    <t xml:space="preserve">           Journal of Nematology 10:341-350.</t>
  </si>
  <si>
    <t>Nematode Damage Function</t>
  </si>
  <si>
    <t>Crop Value</t>
  </si>
  <si>
    <t>Ln Nematodes</t>
  </si>
  <si>
    <t>(Ln value)</t>
  </si>
  <si>
    <t>CV at Pi</t>
  </si>
  <si>
    <t>Crop Loss at Current Population</t>
  </si>
  <si>
    <t>Crop Loss at ET Population</t>
  </si>
  <si>
    <t>Enter cost of this management option</t>
  </si>
  <si>
    <t>FIXED COST ECONOMIC THRESHOLD CALCULATOR FOR NEMATODES</t>
  </si>
  <si>
    <t>Click BACK to Return to Menu</t>
  </si>
  <si>
    <t>Dec. 2000 Version</t>
  </si>
  <si>
    <t>Baseline Values</t>
  </si>
  <si>
    <t>Economic threshold popln for this option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</si>
</sst>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8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3" fillId="0" borderId="0" xfId="0" applyFont="1" applyAlignment="1">
      <alignment horizontal="right"/>
    </xf>
    <xf numFmtId="0" fontId="0" fillId="0" borderId="0" xfId="0" applyFill="1" applyBorder="1" applyAlignment="1" applyProtection="1">
      <alignment/>
      <protection locked="0"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6" fillId="37" borderId="19" xfId="0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0" fillId="36" borderId="13" xfId="0" applyNumberFormat="1" applyFill="1" applyBorder="1" applyAlignment="1">
      <alignment/>
    </xf>
    <xf numFmtId="2" fontId="0" fillId="36" borderId="16" xfId="0" applyNumberFormat="1" applyFill="1" applyBorder="1" applyAlignment="1">
      <alignment/>
    </xf>
    <xf numFmtId="1" fontId="0" fillId="34" borderId="20" xfId="0" applyNumberFormat="1" applyFill="1" applyBorder="1" applyAlignment="1">
      <alignment/>
    </xf>
    <xf numFmtId="164" fontId="0" fillId="33" borderId="21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Fixed Cost Economic Threshold</a:t>
            </a:r>
          </a:p>
        </c:rich>
      </c:tx>
      <c:layout>
        <c:manualLayout>
          <c:xMode val="factor"/>
          <c:yMode val="factor"/>
          <c:x val="-0.008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525"/>
          <c:w val="0.9225"/>
          <c:h val="0.830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Sheet1!$B$56:$B$75</c:f>
              <c:numCache/>
            </c:numRef>
          </c:xVal>
          <c:yVal>
            <c:numRef>
              <c:f>Sheet1!$C$56:$C$75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Sheet1!$B$56:$B$75</c:f>
              <c:numCache/>
            </c:numRef>
          </c:xVal>
          <c:yVal>
            <c:numRef>
              <c:f>Sheet1!$D$56:$D$75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Sheet1!$B$56:$B$75</c:f>
              <c:numCache/>
            </c:numRef>
          </c:xVal>
          <c:yVal>
            <c:numRef>
              <c:f>Sheet1!$E$56:$E$75</c:f>
              <c:numCache/>
            </c:numRef>
          </c:yVal>
          <c:smooth val="1"/>
        </c:ser>
        <c:axId val="46659152"/>
        <c:axId val="17279185"/>
      </c:scatterChart>
      <c:valAx>
        <c:axId val="46659152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Nematode Population (Ln)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79185"/>
        <c:crossesAt val="0"/>
        <c:crossBetween val="midCat"/>
        <c:dispUnits/>
      </c:valAx>
      <c:valAx>
        <c:axId val="172791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Returns ($)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9152"/>
        <c:crossesAt val="0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2</xdr:row>
      <xdr:rowOff>114300</xdr:rowOff>
    </xdr:from>
    <xdr:to>
      <xdr:col>10</xdr:col>
      <xdr:colOff>571500</xdr:colOff>
      <xdr:row>14</xdr:row>
      <xdr:rowOff>9525</xdr:rowOff>
    </xdr:to>
    <xdr:graphicFrame>
      <xdr:nvGraphicFramePr>
        <xdr:cNvPr id="1" name="Chart 4"/>
        <xdr:cNvGraphicFramePr/>
      </xdr:nvGraphicFramePr>
      <xdr:xfrm>
        <a:off x="3286125" y="438150"/>
        <a:ext cx="34099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zoomScalePageLayoutView="0" workbookViewId="0" topLeftCell="A1">
      <pane xSplit="11" ySplit="26" topLeftCell="L27" activePane="bottomRight" state="frozen"/>
      <selection pane="topLeft" activeCell="A1" sqref="A1"/>
      <selection pane="topRight" activeCell="L1" sqref="L1"/>
      <selection pane="bottomLeft" activeCell="A27" sqref="A27"/>
      <selection pane="bottomRight" activeCell="C6" sqref="C6"/>
    </sheetView>
  </sheetViews>
  <sheetFormatPr defaultColWidth="9.140625" defaultRowHeight="12.75"/>
  <cols>
    <col min="4" max="4" width="9.57421875" style="0" customWidth="1"/>
  </cols>
  <sheetData>
    <row r="1" spans="2:23" ht="12.75">
      <c r="B1" s="2" t="s">
        <v>31</v>
      </c>
      <c r="J1" t="s">
        <v>33</v>
      </c>
      <c r="W1" t="s">
        <v>34</v>
      </c>
    </row>
    <row r="2" spans="1:2" ht="12.75">
      <c r="A2" s="25" t="s">
        <v>21</v>
      </c>
      <c r="B2" s="25"/>
    </row>
    <row r="3" ht="12.75">
      <c r="A3" s="25" t="s">
        <v>22</v>
      </c>
    </row>
    <row r="4" spans="1:23" ht="12.75">
      <c r="A4" s="2" t="s">
        <v>8</v>
      </c>
      <c r="W4" s="2" t="s">
        <v>8</v>
      </c>
    </row>
    <row r="5" spans="1:26" ht="12.75">
      <c r="A5" s="4" t="s">
        <v>9</v>
      </c>
      <c r="C5" s="3" t="s">
        <v>10</v>
      </c>
      <c r="D5" s="3"/>
      <c r="W5" s="4" t="s">
        <v>9</v>
      </c>
      <c r="Y5" s="3" t="s">
        <v>10</v>
      </c>
      <c r="Z5" s="3"/>
    </row>
    <row r="6" spans="1:26" ht="12.75">
      <c r="A6" s="3"/>
      <c r="B6" s="6" t="s">
        <v>11</v>
      </c>
      <c r="C6" s="5">
        <v>1188</v>
      </c>
      <c r="D6" s="7"/>
      <c r="W6" s="3"/>
      <c r="X6" s="6" t="s">
        <v>11</v>
      </c>
      <c r="Y6" s="5">
        <v>1188</v>
      </c>
      <c r="Z6" s="5"/>
    </row>
    <row r="7" spans="1:26" ht="12.75">
      <c r="A7" s="3"/>
      <c r="B7" s="6" t="s">
        <v>12</v>
      </c>
      <c r="C7" s="5">
        <v>200</v>
      </c>
      <c r="D7" s="7"/>
      <c r="W7" s="3"/>
      <c r="X7" s="6" t="s">
        <v>12</v>
      </c>
      <c r="Y7" s="5">
        <v>627</v>
      </c>
      <c r="Z7" s="5"/>
    </row>
    <row r="9" spans="2:26" ht="12.75">
      <c r="B9" s="6" t="s">
        <v>18</v>
      </c>
      <c r="C9" s="5">
        <v>5</v>
      </c>
      <c r="D9" s="7"/>
      <c r="X9" s="6" t="s">
        <v>18</v>
      </c>
      <c r="Y9" s="5">
        <v>5</v>
      </c>
      <c r="Z9" s="7"/>
    </row>
    <row r="10" spans="1:23" ht="12.75">
      <c r="A10" s="4" t="s">
        <v>13</v>
      </c>
      <c r="W10" s="4" t="s">
        <v>13</v>
      </c>
    </row>
    <row r="11" spans="1:23" ht="14.25">
      <c r="A11" t="s">
        <v>14</v>
      </c>
      <c r="W11" t="s">
        <v>14</v>
      </c>
    </row>
    <row r="12" spans="2:25" ht="12.75">
      <c r="B12" s="6" t="s">
        <v>15</v>
      </c>
      <c r="C12" s="5">
        <v>0.9986</v>
      </c>
      <c r="X12" s="6" t="s">
        <v>15</v>
      </c>
      <c r="Y12" s="5">
        <v>0.9986</v>
      </c>
    </row>
    <row r="13" spans="2:25" ht="12.75">
      <c r="B13" s="6" t="s">
        <v>16</v>
      </c>
      <c r="C13" s="5">
        <v>25</v>
      </c>
      <c r="X13" s="6" t="s">
        <v>16</v>
      </c>
      <c r="Y13" s="5">
        <v>25</v>
      </c>
    </row>
    <row r="14" spans="2:25" ht="12.75">
      <c r="B14" s="6" t="s">
        <v>17</v>
      </c>
      <c r="C14" s="5">
        <v>0.1</v>
      </c>
      <c r="X14" s="6" t="s">
        <v>17</v>
      </c>
      <c r="Y14" s="5">
        <v>0</v>
      </c>
    </row>
    <row r="15" spans="1:23" ht="13.5" thickBot="1">
      <c r="A15" t="s">
        <v>19</v>
      </c>
      <c r="W15" t="s">
        <v>19</v>
      </c>
    </row>
    <row r="16" spans="2:25" ht="15.75">
      <c r="B16" s="6" t="s">
        <v>20</v>
      </c>
      <c r="C16" s="5">
        <v>1000</v>
      </c>
      <c r="G16" s="19" t="s">
        <v>28</v>
      </c>
      <c r="H16" s="20"/>
      <c r="I16" s="20"/>
      <c r="J16" s="26">
        <f>$C$6-$C$7-$E$74</f>
        <v>662.3325810526732</v>
      </c>
      <c r="X16" s="6" t="s">
        <v>20</v>
      </c>
      <c r="Y16" s="5">
        <v>241</v>
      </c>
    </row>
    <row r="17" spans="2:24" ht="15" thickBot="1">
      <c r="B17" s="1"/>
      <c r="G17" s="21" t="s">
        <v>29</v>
      </c>
      <c r="H17" s="22"/>
      <c r="I17" s="22"/>
      <c r="J17" s="27">
        <f>$B$47</f>
        <v>195</v>
      </c>
      <c r="X17" s="1"/>
    </row>
    <row r="18" spans="1:5" ht="13.5" thickBot="1">
      <c r="A18" s="16" t="s">
        <v>30</v>
      </c>
      <c r="B18" s="8"/>
      <c r="C18" s="8"/>
      <c r="D18" s="8"/>
      <c r="E18" s="23">
        <v>195</v>
      </c>
    </row>
    <row r="19" spans="1:7" ht="13.5" thickBot="1">
      <c r="A19" s="17" t="s">
        <v>35</v>
      </c>
      <c r="B19" s="9"/>
      <c r="C19" s="9"/>
      <c r="D19" s="9"/>
      <c r="E19" s="28">
        <f>$B$52</f>
        <v>201.70624624559304</v>
      </c>
      <c r="F19" s="29">
        <f>LN($E$19)</f>
        <v>5.306812412480633</v>
      </c>
      <c r="G19" s="18" t="s">
        <v>26</v>
      </c>
    </row>
    <row r="20" spans="1:8" ht="12.75">
      <c r="A20" s="10" t="str">
        <f>IF($C$16&lt;=$B$51,"CURRENT POPULATION BELOW ECONOMIC THRESHOLD FOR THIS TREATMENT;","CURRENT POPULATION ABOVE ECONOMIC THRESHOLD FOR THIS TREATMENT ")</f>
        <v>CURRENT POPULATION ABOVE ECONOMIC THRESHOLD FOR THIS TREATMENT </v>
      </c>
      <c r="B20" s="11"/>
      <c r="C20" s="11"/>
      <c r="D20" s="11"/>
      <c r="E20" s="11"/>
      <c r="F20" s="11"/>
      <c r="G20" s="11"/>
      <c r="H20" s="12"/>
    </row>
    <row r="21" spans="1:8" ht="13.5" thickBot="1">
      <c r="A21" s="13" t="str">
        <f>IF($C$16&lt;=$B$51,"TREATMENT IS NOT JUSTIFIED","TREATMENT IS JUSTIFIED  ")</f>
        <v>TREATMENT IS JUSTIFIED  </v>
      </c>
      <c r="B21" s="14"/>
      <c r="C21" s="14"/>
      <c r="D21" s="14"/>
      <c r="E21" s="14"/>
      <c r="F21" s="14"/>
      <c r="G21" s="14"/>
      <c r="H21" s="15"/>
    </row>
    <row r="22" ht="12.75">
      <c r="A22" s="24" t="s">
        <v>32</v>
      </c>
    </row>
    <row r="45" spans="1:2" ht="12.75">
      <c r="A45" t="s">
        <v>0</v>
      </c>
      <c r="B45">
        <f>1/(1+$C$9/100)</f>
        <v>0.9523809523809523</v>
      </c>
    </row>
    <row r="46" ht="12.75">
      <c r="A46" t="s">
        <v>1</v>
      </c>
    </row>
    <row r="47" spans="1:4" ht="12.75">
      <c r="A47" t="s">
        <v>4</v>
      </c>
      <c r="B47">
        <f>$E$18</f>
        <v>195</v>
      </c>
      <c r="C47" t="s">
        <v>2</v>
      </c>
      <c r="D47" t="str">
        <f>IF($B$47&gt;($C$6-$C$7),"********Managemnt Not Economically Justified"," ")</f>
        <v> </v>
      </c>
    </row>
    <row r="48" ht="12.75">
      <c r="A48" t="s">
        <v>3</v>
      </c>
    </row>
    <row r="49" ht="12.75">
      <c r="A49" t="s">
        <v>5</v>
      </c>
    </row>
    <row r="50" spans="1:3" ht="12.75">
      <c r="A50" t="s">
        <v>6</v>
      </c>
      <c r="C50">
        <f>IF(($C$6-$C$7-$B$47)&lt;=0,0,$C$6-$C$7-$B$47)</f>
        <v>793</v>
      </c>
    </row>
    <row r="51" spans="1:2" ht="12.75">
      <c r="A51" t="s">
        <v>7</v>
      </c>
      <c r="B51">
        <f>IF(((LN((((($C$50)/($C$6-$C$7))-$C$14)/(1-$C$14)))/LN($C$12))+$C$13)&lt;$C$13,$C$13,((LN((((($C$50)/($C$6-$C$7))-$C$14)/(1-$C$14)))/LN($C$12))+$C$13))</f>
        <v>201.70624624559304</v>
      </c>
    </row>
    <row r="52" spans="2:3" ht="12.75">
      <c r="B52">
        <f>IF($B$51&lt;$C$13,$C$13,$B$51)</f>
        <v>201.70624624559304</v>
      </c>
      <c r="C52">
        <f>LN($B$52)</f>
        <v>5.306812412480633</v>
      </c>
    </row>
    <row r="54" ht="12.75">
      <c r="A54" t="s">
        <v>23</v>
      </c>
    </row>
    <row r="55" spans="2:5" ht="12.75">
      <c r="B55" t="s">
        <v>25</v>
      </c>
      <c r="C55" t="s">
        <v>24</v>
      </c>
      <c r="E55" t="s">
        <v>27</v>
      </c>
    </row>
    <row r="56" spans="2:5" ht="12.75">
      <c r="B56">
        <v>0</v>
      </c>
      <c r="C56">
        <f aca="true" t="shared" si="0" ref="C56:C71">($C$6-$C$7)*IF(EXP($B56)&gt;$C$13,($C$14+(1-$C$14)*$C$12^(EXP($B56)-$C$13)),1)</f>
        <v>988</v>
      </c>
      <c r="D56">
        <f>$C$50</f>
        <v>793</v>
      </c>
      <c r="E56">
        <f>($C$6-$C$7)*IF(($C$16)&gt;$C$13,($C$14+(1-$C$14)*$C$12^($C$16-$C$13)),1)</f>
        <v>325.66741894732684</v>
      </c>
    </row>
    <row r="57" spans="2:3" ht="12.75">
      <c r="B57">
        <f>B56+1</f>
        <v>1</v>
      </c>
      <c r="C57">
        <f t="shared" si="0"/>
        <v>988</v>
      </c>
    </row>
    <row r="58" spans="2:3" ht="12.75">
      <c r="B58">
        <f aca="true" t="shared" si="1" ref="B58:B68">B57+1</f>
        <v>2</v>
      </c>
      <c r="C58">
        <f t="shared" si="0"/>
        <v>988</v>
      </c>
    </row>
    <row r="59" spans="2:3" ht="12.75">
      <c r="B59">
        <f t="shared" si="1"/>
        <v>3</v>
      </c>
      <c r="C59">
        <f t="shared" si="0"/>
        <v>988</v>
      </c>
    </row>
    <row r="60" spans="2:3" ht="12.75">
      <c r="B60">
        <f t="shared" si="1"/>
        <v>4</v>
      </c>
      <c r="C60">
        <f t="shared" si="0"/>
        <v>951.882055094646</v>
      </c>
    </row>
    <row r="61" spans="2:3" ht="12.75">
      <c r="B61">
        <f t="shared" si="1"/>
        <v>5</v>
      </c>
      <c r="C61">
        <f t="shared" si="0"/>
        <v>846.8147533051518</v>
      </c>
    </row>
    <row r="62" spans="2:3" ht="12.75">
      <c r="B62">
        <f t="shared" si="1"/>
        <v>6</v>
      </c>
      <c r="C62">
        <f t="shared" si="0"/>
        <v>622.097776557651</v>
      </c>
    </row>
    <row r="63" spans="2:3" ht="12.75">
      <c r="B63">
        <f t="shared" si="1"/>
        <v>7</v>
      </c>
      <c r="C63">
        <f t="shared" si="0"/>
        <v>296.9421254656438</v>
      </c>
    </row>
    <row r="64" spans="2:3" ht="12.75">
      <c r="B64">
        <f t="shared" si="1"/>
        <v>8</v>
      </c>
      <c r="C64">
        <f t="shared" si="0"/>
        <v>112.94104349100208</v>
      </c>
    </row>
    <row r="65" spans="2:3" ht="12.75">
      <c r="B65">
        <f t="shared" si="1"/>
        <v>9</v>
      </c>
      <c r="C65">
        <f t="shared" si="0"/>
        <v>98.81081394001208</v>
      </c>
    </row>
    <row r="66" spans="2:3" ht="12.75">
      <c r="B66">
        <f t="shared" si="1"/>
        <v>10</v>
      </c>
      <c r="C66">
        <f t="shared" si="0"/>
        <v>98.80000000003652</v>
      </c>
    </row>
    <row r="67" spans="2:3" ht="12.75">
      <c r="B67">
        <f t="shared" si="1"/>
        <v>11</v>
      </c>
      <c r="C67">
        <f t="shared" si="0"/>
        <v>98.80000000000001</v>
      </c>
    </row>
    <row r="68" spans="2:3" ht="12.75">
      <c r="B68">
        <f t="shared" si="1"/>
        <v>12</v>
      </c>
      <c r="C68">
        <f t="shared" si="0"/>
        <v>98.80000000000001</v>
      </c>
    </row>
    <row r="69" spans="2:3" ht="12.75">
      <c r="B69">
        <f>B68+1</f>
        <v>13</v>
      </c>
      <c r="C69">
        <f t="shared" si="0"/>
        <v>98.80000000000001</v>
      </c>
    </row>
    <row r="70" spans="2:3" ht="12.75">
      <c r="B70">
        <f>B69+1</f>
        <v>14</v>
      </c>
      <c r="C70">
        <f t="shared" si="0"/>
        <v>98.80000000000001</v>
      </c>
    </row>
    <row r="71" spans="2:3" ht="12.75">
      <c r="B71">
        <f>B70+1</f>
        <v>15</v>
      </c>
      <c r="C71">
        <f t="shared" si="0"/>
        <v>98.80000000000001</v>
      </c>
    </row>
    <row r="72" spans="2:4" ht="12.75">
      <c r="B72">
        <f>$C$52</f>
        <v>5.306812412480633</v>
      </c>
      <c r="D72">
        <f>$C$50</f>
        <v>793</v>
      </c>
    </row>
    <row r="73" spans="2:4" ht="12.75">
      <c r="B73">
        <f>$C$52</f>
        <v>5.306812412480633</v>
      </c>
      <c r="D73">
        <v>0</v>
      </c>
    </row>
    <row r="74" spans="2:5" ht="12.75">
      <c r="B74">
        <f>LN($C$16)</f>
        <v>6.907755278982137</v>
      </c>
      <c r="E74">
        <f>($C$6-$C$7)*IF(($C$16)&gt;$C$13,($C$14+(1-$C$14)*$C$12^(($C$16)-$C$13)),1)</f>
        <v>325.66741894732684</v>
      </c>
    </row>
    <row r="75" spans="2:5" ht="12.75">
      <c r="B75">
        <f>LN($C$16)</f>
        <v>6.907755278982137</v>
      </c>
      <c r="E75">
        <v>0</v>
      </c>
    </row>
  </sheetData>
  <sheetProtection password="C71D" sheet="1"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Ferris</dc:creator>
  <cp:keywords/>
  <dc:description/>
  <cp:lastModifiedBy>reviewer</cp:lastModifiedBy>
  <dcterms:created xsi:type="dcterms:W3CDTF">2000-11-30T04:15:21Z</dcterms:created>
  <dcterms:modified xsi:type="dcterms:W3CDTF">2013-05-07T15:46:45Z</dcterms:modified>
  <cp:category/>
  <cp:version/>
  <cp:contentType/>
  <cp:contentStatus/>
</cp:coreProperties>
</file>