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<sst xmlns="http://schemas.openxmlformats.org/spreadsheetml/2006/main" count="105" uniqueCount="63">
  <si>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W=</t>
  </si>
  <si>
    <t>Fixed Nematode management Cost:</t>
  </si>
  <si>
    <t>**********</t>
  </si>
  <si>
    <t>Calculate ET Population:</t>
  </si>
  <si>
    <t>CM=</t>
  </si>
  <si>
    <t>PET = (Log(((((MV - PC - CM) / (MV - PC)) - m) / (1 - m))) / Log(z)) + T</t>
  </si>
  <si>
    <t>If PET&lt;T, PET = T</t>
  </si>
  <si>
    <t>PET=</t>
  </si>
  <si>
    <t>13100 LOCATE 12, 2: PRINT "PLANT HOST CROP WHEN POPULATION AT OR BELOW P*,"</t>
  </si>
  <si>
    <t>SUM</t>
  </si>
  <si>
    <t>NonHost Years</t>
  </si>
  <si>
    <t>N-h Return</t>
  </si>
  <si>
    <t>Popln</t>
  </si>
  <si>
    <t>Host Crop Return</t>
  </si>
  <si>
    <t>WAR</t>
  </si>
  <si>
    <t>Iteration</t>
  </si>
  <si>
    <t>Newpop</t>
  </si>
  <si>
    <t>Opt Non-host Yrs</t>
  </si>
  <si>
    <t>ET</t>
  </si>
  <si>
    <t>Avg Returns</t>
  </si>
  <si>
    <t>Convergence Graph</t>
  </si>
  <si>
    <t>Year</t>
  </si>
  <si>
    <t>Nonhost Rotation Length</t>
  </si>
  <si>
    <t>0NHR</t>
  </si>
  <si>
    <t>2NHR</t>
  </si>
  <si>
    <t>4NHR</t>
  </si>
  <si>
    <t>6NHR</t>
  </si>
  <si>
    <t>User-defined Parameters:</t>
  </si>
  <si>
    <t>Economics</t>
  </si>
  <si>
    <t>Primary Crop</t>
  </si>
  <si>
    <t>Max Val.</t>
  </si>
  <si>
    <t>Prod. Cost</t>
  </si>
  <si>
    <t>Alt. Crops</t>
  </si>
  <si>
    <t>Nematode Population</t>
  </si>
  <si>
    <r>
      <t>Growth function 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aP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b)</t>
    </r>
  </si>
  <si>
    <t>a</t>
  </si>
  <si>
    <t>b</t>
  </si>
  <si>
    <r>
      <t>Survival function 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sP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</si>
  <si>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>s</t>
  </si>
  <si>
    <r>
      <t>Damage function (y=m+(1-m)z</t>
    </r>
    <r>
      <rPr>
        <vertAlign val="superscript"/>
        <sz val="10"/>
        <rFont val="Arial"/>
        <family val="2"/>
      </rPr>
      <t>(P-T)</t>
    </r>
    <r>
      <rPr>
        <sz val="10"/>
        <rFont val="Arial"/>
        <family val="0"/>
      </rPr>
      <t>)</t>
    </r>
  </si>
  <si>
    <t>z</t>
  </si>
  <si>
    <t>T</t>
  </si>
  <si>
    <t>m</t>
  </si>
  <si>
    <t>Interest Rate (%)</t>
  </si>
  <si>
    <t>Starting Population Level</t>
  </si>
  <si>
    <r>
      <t>P</t>
    </r>
    <r>
      <rPr>
        <i/>
        <vertAlign val="subscript"/>
        <sz val="10"/>
        <rFont val="Arial"/>
        <family val="2"/>
      </rPr>
      <t>i</t>
    </r>
  </si>
  <si>
    <t>Steady-State Population Level</t>
  </si>
  <si>
    <t>Optimum Non-host Rotation Length (years)</t>
  </si>
  <si>
    <t>OPTIMUM ROTATION LENGTH CALCULATOR FOR NEMATODES</t>
  </si>
  <si>
    <t>Click BACK to Return to Menu</t>
  </si>
  <si>
    <t>Average Ann. Return ($)</t>
  </si>
  <si>
    <t xml:space="preserve">Based on: </t>
  </si>
  <si>
    <t>nematodes with crop rotations. Journal of Nematology 28:457-474.</t>
  </si>
  <si>
    <t>Burt, O.R. and H. Ferris 1996. Sequential decision rules for managing</t>
  </si>
  <si>
    <t>Baseline Values</t>
  </si>
  <si>
    <t>April 2012 Version</t>
  </si>
  <si>
    <t>Nematicide before susc. crop?</t>
  </si>
  <si>
    <t>(enter 0 for no nematicde)</t>
  </si>
  <si>
    <t xml:space="preserve">Efficacy % = </t>
  </si>
  <si>
    <t>Efficacy</t>
  </si>
  <si>
    <t>Cost</t>
  </si>
  <si>
    <t>after host</t>
  </si>
  <si>
    <t>after nonhost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</si>
</sst>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vertAlign val="subscript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8" fillId="0" borderId="0" xfId="0" applyFont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52" fillId="36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2" fillId="36" borderId="20" xfId="0" applyFont="1" applyFill="1" applyBorder="1" applyAlignment="1">
      <alignment horizontal="center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/>
    </xf>
    <xf numFmtId="0" fontId="52" fillId="36" borderId="0" xfId="0" applyFont="1" applyFill="1" applyBorder="1" applyAlignment="1" applyProtection="1">
      <alignment horizontal="center"/>
      <protection locked="0"/>
    </xf>
    <xf numFmtId="0" fontId="52" fillId="36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7575"/>
          <c:w val="0.937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Sheet1!$E$85</c:f>
              <c:strCache>
                <c:ptCount val="1"/>
                <c:pt idx="0">
                  <c:v>0NHR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Sheet1!$E$86:$E$95</c:f>
              <c:numCache/>
            </c:numRef>
          </c:val>
          <c:smooth val="1"/>
        </c:ser>
        <c:ser>
          <c:idx val="1"/>
          <c:order val="1"/>
          <c:tx>
            <c:strRef>
              <c:f>Sheet1!$F$85</c:f>
              <c:strCache>
                <c:ptCount val="1"/>
                <c:pt idx="0">
                  <c:v>2NHR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Sheet1!$F$86:$F$95</c:f>
              <c:numCache/>
            </c:numRef>
          </c:val>
          <c:smooth val="0"/>
        </c:ser>
        <c:ser>
          <c:idx val="2"/>
          <c:order val="2"/>
          <c:tx>
            <c:strRef>
              <c:f>Sheet1!$G$85</c:f>
              <c:strCache>
                <c:ptCount val="1"/>
                <c:pt idx="0">
                  <c:v>4NHR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Sheet1!$G$86:$G$95</c:f>
              <c:numCache/>
            </c:numRef>
          </c:val>
          <c:smooth val="0"/>
        </c:ser>
        <c:ser>
          <c:idx val="3"/>
          <c:order val="3"/>
          <c:tx>
            <c:strRef>
              <c:f>Sheet1!$H$85</c:f>
              <c:strCache>
                <c:ptCount val="1"/>
                <c:pt idx="0">
                  <c:v>6NHR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Sheet1!$H$86:$H$95</c:f>
              <c:numCache/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503"/>
        <c:crossesAt val="0"/>
        <c:auto val="1"/>
        <c:lblOffset val="100"/>
        <c:tickLblSkip val="1"/>
        <c:noMultiLvlLbl val="0"/>
      </c:catAx>
      <c:valAx>
        <c:axId val="5722850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046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"/>
          <c:w val="0.2725"/>
          <c:h val="0.4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Optimum Rotation Length</a:t>
            </a:r>
          </a:p>
        </c:rich>
      </c:tx>
      <c:layout>
        <c:manualLayout>
          <c:xMode val="factor"/>
          <c:yMode val="factor"/>
          <c:x val="0.028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25"/>
          <c:w val="0.933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Sheet1!$D$59:$D$69</c:f>
              <c:numCache/>
            </c:numRef>
          </c:cat>
          <c:val>
            <c:numRef>
              <c:f>Sheet1!$BC$59:$BC$69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Sheet1!$D$59:$D$69</c:f>
              <c:numCache/>
            </c:numRef>
          </c:cat>
          <c:val>
            <c:numRef>
              <c:f>Sheet1!$A$59:$A$69</c:f>
              <c:numCache/>
            </c:numRef>
          </c:val>
        </c:ser>
        <c:axId val="45294480"/>
        <c:axId val="4997137"/>
      </c:barChart>
      <c:catAx>
        <c:axId val="4529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 of Non-host</a:t>
                </a:r>
              </a:p>
            </c:rich>
          </c:tx>
          <c:layout>
            <c:manualLayout>
              <c:xMode val="factor"/>
              <c:yMode val="factor"/>
              <c:x val="-0.022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137"/>
        <c:crossesAt val="-200"/>
        <c:auto val="1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48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0.06775</cdr:y>
    </cdr:from>
    <cdr:to>
      <cdr:x>0.06475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7145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Nematode Population Level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0.043</cdr:y>
    </cdr:from>
    <cdr:to>
      <cdr:x>0.05775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5725"/>
          <a:ext cx="17145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Annual Returns $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11</xdr:col>
      <xdr:colOff>0</xdr:colOff>
      <xdr:row>9</xdr:row>
      <xdr:rowOff>114300</xdr:rowOff>
    </xdr:to>
    <xdr:graphicFrame>
      <xdr:nvGraphicFramePr>
        <xdr:cNvPr id="1" name="Chart 1"/>
        <xdr:cNvGraphicFramePr/>
      </xdr:nvGraphicFramePr>
      <xdr:xfrm>
        <a:off x="3962400" y="0"/>
        <a:ext cx="274320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9</xdr:row>
      <xdr:rowOff>114300</xdr:rowOff>
    </xdr:from>
    <xdr:to>
      <xdr:col>11</xdr:col>
      <xdr:colOff>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962400" y="1571625"/>
        <a:ext cx="27432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1"/>
  <sheetViews>
    <sheetView tabSelected="1" zoomScalePageLayoutView="0" workbookViewId="0" topLeftCell="A1">
      <pane xSplit="11" ySplit="23" topLeftCell="O136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F18" sqref="F18"/>
    </sheetView>
  </sheetViews>
  <sheetFormatPr defaultColWidth="9.140625" defaultRowHeight="12.75"/>
  <sheetData>
    <row r="1" spans="1:22" ht="12.75">
      <c r="A1" s="16" t="s">
        <v>48</v>
      </c>
      <c r="V1" t="s">
        <v>54</v>
      </c>
    </row>
    <row r="2" spans="1:2" ht="12.75">
      <c r="A2" t="s">
        <v>51</v>
      </c>
      <c r="B2" s="17" t="s">
        <v>53</v>
      </c>
    </row>
    <row r="3" ht="12.75">
      <c r="A3" s="17" t="s">
        <v>52</v>
      </c>
    </row>
    <row r="4" ht="12.75">
      <c r="A4" s="15" t="s">
        <v>55</v>
      </c>
    </row>
    <row r="5" spans="1:22" ht="12.75">
      <c r="A5" s="1" t="s">
        <v>27</v>
      </c>
      <c r="V5" s="1" t="s">
        <v>27</v>
      </c>
    </row>
    <row r="6" spans="1:25" ht="12.75">
      <c r="A6" s="3" t="s">
        <v>28</v>
      </c>
      <c r="C6" s="2" t="s">
        <v>29</v>
      </c>
      <c r="D6" s="2" t="s">
        <v>32</v>
      </c>
      <c r="V6" s="3" t="s">
        <v>28</v>
      </c>
      <c r="X6" s="2" t="s">
        <v>29</v>
      </c>
      <c r="Y6" s="2" t="s">
        <v>32</v>
      </c>
    </row>
    <row r="7" spans="1:25" ht="12.75">
      <c r="A7" s="2"/>
      <c r="B7" s="5" t="s">
        <v>30</v>
      </c>
      <c r="C7" s="32">
        <v>1188</v>
      </c>
      <c r="D7" s="32">
        <v>400</v>
      </c>
      <c r="V7" s="2"/>
      <c r="W7" s="5" t="s">
        <v>30</v>
      </c>
      <c r="X7" s="32">
        <v>1188</v>
      </c>
      <c r="Y7" s="32">
        <v>400</v>
      </c>
    </row>
    <row r="8" spans="1:25" ht="12.75">
      <c r="A8" s="2"/>
      <c r="B8" s="5" t="s">
        <v>31</v>
      </c>
      <c r="C8" s="32">
        <v>627</v>
      </c>
      <c r="D8" s="32">
        <v>300</v>
      </c>
      <c r="V8" s="2"/>
      <c r="W8" s="5" t="s">
        <v>31</v>
      </c>
      <c r="X8" s="32">
        <v>627</v>
      </c>
      <c r="Y8" s="32">
        <v>300</v>
      </c>
    </row>
    <row r="9" spans="1:25" ht="12.75">
      <c r="A9" s="2"/>
      <c r="B9" s="5"/>
      <c r="C9" s="41"/>
      <c r="D9" s="41"/>
      <c r="V9" s="2"/>
      <c r="W9" s="5"/>
      <c r="X9" s="40"/>
      <c r="Y9" s="40"/>
    </row>
    <row r="10" spans="2:25" ht="12.75">
      <c r="B10" s="5" t="s">
        <v>43</v>
      </c>
      <c r="C10" s="32">
        <v>5</v>
      </c>
      <c r="D10" s="33"/>
      <c r="W10" s="5" t="s">
        <v>43</v>
      </c>
      <c r="X10" s="32">
        <v>5</v>
      </c>
      <c r="Y10" s="33"/>
    </row>
    <row r="11" spans="1:22" ht="13.5" thickBot="1">
      <c r="A11" s="3" t="s">
        <v>33</v>
      </c>
      <c r="V11" s="3" t="s">
        <v>33</v>
      </c>
    </row>
    <row r="12" spans="1:27" ht="15.75">
      <c r="A12" t="s">
        <v>34</v>
      </c>
      <c r="D12" s="18" t="s">
        <v>44</v>
      </c>
      <c r="E12" s="19"/>
      <c r="F12" s="20"/>
      <c r="V12" t="s">
        <v>34</v>
      </c>
      <c r="Y12" s="18" t="s">
        <v>44</v>
      </c>
      <c r="Z12" s="19"/>
      <c r="AA12" s="20"/>
    </row>
    <row r="13" spans="1:27" ht="16.5" thickBot="1">
      <c r="A13" s="5" t="s">
        <v>35</v>
      </c>
      <c r="B13" s="4">
        <v>501.4</v>
      </c>
      <c r="D13" s="21" t="s">
        <v>45</v>
      </c>
      <c r="E13" s="34">
        <v>250</v>
      </c>
      <c r="F13" s="22"/>
      <c r="V13" s="5" t="s">
        <v>35</v>
      </c>
      <c r="W13" s="4">
        <v>501.4</v>
      </c>
      <c r="Y13" s="21" t="s">
        <v>45</v>
      </c>
      <c r="Z13" s="34">
        <v>250</v>
      </c>
      <c r="AA13" s="22"/>
    </row>
    <row r="14" spans="1:27" ht="15.75">
      <c r="A14" s="5" t="s">
        <v>36</v>
      </c>
      <c r="B14" s="4">
        <v>0.3689</v>
      </c>
      <c r="D14" s="18" t="s">
        <v>37</v>
      </c>
      <c r="E14" s="19"/>
      <c r="F14" s="20"/>
      <c r="V14" s="5" t="s">
        <v>36</v>
      </c>
      <c r="W14" s="4">
        <v>0.3689</v>
      </c>
      <c r="Y14" s="18" t="s">
        <v>37</v>
      </c>
      <c r="Z14" s="19"/>
      <c r="AA14" s="20"/>
    </row>
    <row r="15" spans="1:27" ht="15" thickBot="1">
      <c r="A15" t="s">
        <v>39</v>
      </c>
      <c r="D15" s="21" t="s">
        <v>38</v>
      </c>
      <c r="E15" s="35">
        <v>0.35</v>
      </c>
      <c r="F15" s="22"/>
      <c r="V15" t="s">
        <v>39</v>
      </c>
      <c r="Y15" s="21" t="s">
        <v>38</v>
      </c>
      <c r="Z15" s="35">
        <v>0.35</v>
      </c>
      <c r="AA15" s="22"/>
    </row>
    <row r="16" spans="1:27" ht="12.75">
      <c r="A16" s="5" t="s">
        <v>40</v>
      </c>
      <c r="B16" s="4">
        <v>0.9986</v>
      </c>
      <c r="D16" s="26" t="s">
        <v>56</v>
      </c>
      <c r="E16" s="19"/>
      <c r="F16" s="20"/>
      <c r="V16" s="5" t="s">
        <v>40</v>
      </c>
      <c r="W16" s="4">
        <v>0.9986</v>
      </c>
      <c r="Y16" s="26" t="s">
        <v>56</v>
      </c>
      <c r="Z16" s="19"/>
      <c r="AA16" s="20"/>
    </row>
    <row r="17" spans="1:27" ht="12.75">
      <c r="A17" s="5" t="s">
        <v>41</v>
      </c>
      <c r="B17" s="4">
        <v>100</v>
      </c>
      <c r="D17" s="27"/>
      <c r="E17" s="31" t="s">
        <v>59</v>
      </c>
      <c r="F17" s="37" t="s">
        <v>60</v>
      </c>
      <c r="V17" s="5" t="s">
        <v>41</v>
      </c>
      <c r="W17" s="4">
        <v>100</v>
      </c>
      <c r="Y17" s="27"/>
      <c r="Z17" s="31" t="s">
        <v>59</v>
      </c>
      <c r="AA17" s="37" t="s">
        <v>60</v>
      </c>
    </row>
    <row r="18" spans="1:27" ht="12.75">
      <c r="A18" s="5" t="s">
        <v>42</v>
      </c>
      <c r="B18" s="4">
        <v>0</v>
      </c>
      <c r="D18" s="38" t="s">
        <v>58</v>
      </c>
      <c r="E18" s="42">
        <v>50</v>
      </c>
      <c r="F18" s="43">
        <v>200</v>
      </c>
      <c r="V18" s="5" t="s">
        <v>42</v>
      </c>
      <c r="W18" s="4">
        <v>0</v>
      </c>
      <c r="Y18" s="38" t="s">
        <v>58</v>
      </c>
      <c r="Z18" s="36">
        <v>85</v>
      </c>
      <c r="AA18" s="39">
        <v>200</v>
      </c>
    </row>
    <row r="19" spans="1:27" ht="13.5" thickBot="1">
      <c r="A19" s="5"/>
      <c r="B19" s="30"/>
      <c r="D19" s="28" t="s">
        <v>57</v>
      </c>
      <c r="E19" s="29"/>
      <c r="F19" s="22"/>
      <c r="V19" s="5"/>
      <c r="W19" s="30"/>
      <c r="Y19" s="28" t="s">
        <v>57</v>
      </c>
      <c r="Z19" s="29"/>
      <c r="AA19" s="22"/>
    </row>
    <row r="20" spans="1:5" ht="12.75">
      <c r="A20" s="6" t="s">
        <v>47</v>
      </c>
      <c r="B20" s="7"/>
      <c r="C20" s="7"/>
      <c r="D20" s="24"/>
      <c r="E20" s="25">
        <f>MAX($B$59:$B$79)</f>
        <v>3</v>
      </c>
    </row>
    <row r="21" spans="1:5" ht="13.5" thickBot="1">
      <c r="A21" s="8" t="s">
        <v>46</v>
      </c>
      <c r="B21" s="9"/>
      <c r="C21" s="9"/>
      <c r="D21" s="9"/>
      <c r="E21" s="10">
        <f>MAX($C$59:$C$79)</f>
        <v>43.069929973117766</v>
      </c>
    </row>
    <row r="22" spans="1:5" ht="13.5" thickBot="1">
      <c r="A22" s="12" t="s">
        <v>50</v>
      </c>
      <c r="B22" s="13"/>
      <c r="C22" s="13"/>
      <c r="D22" s="13"/>
      <c r="E22" s="14">
        <f>MAX($A$59:$A$79)</f>
        <v>145.67746977853878</v>
      </c>
    </row>
    <row r="23" ht="12.75">
      <c r="A23" s="11" t="s">
        <v>49</v>
      </c>
    </row>
    <row r="46" ht="12.75">
      <c r="A46" t="str">
        <f>IF($E$13&lt;=$B$55,"CURRENT POPULATION BELOW ECONOMIC THRESHOLD FOR THIS TREATMENT;","CURRENT POPULATION ABOVE ECONOMIC THRESHOLD FOR THIS TREATMENT ")</f>
        <v>CURRENT POPULATION ABOVE ECONOMIC THRESHOLD FOR THIS TREATMENT </v>
      </c>
    </row>
    <row r="47" ht="12.75">
      <c r="A47" t="str">
        <f>IF($E$13&lt;=$B$55,"TREATMENT IS NOT JUSTIFIED","TREATMENT IS JUSTIFIED  ")</f>
        <v>TREATMENT IS JUSTIFIED  </v>
      </c>
    </row>
    <row r="49" spans="1:2" ht="12.75">
      <c r="A49" t="s">
        <v>0</v>
      </c>
      <c r="B49">
        <f>1/(1+$C$10/100)</f>
        <v>0.9523809523809523</v>
      </c>
    </row>
    <row r="50" ht="12.75">
      <c r="A50" t="s">
        <v>1</v>
      </c>
    </row>
    <row r="51" spans="1:4" ht="12.75">
      <c r="A51" t="s">
        <v>4</v>
      </c>
      <c r="B51">
        <v>100</v>
      </c>
      <c r="C51" t="s">
        <v>2</v>
      </c>
      <c r="D51" t="str">
        <f>IF($B$51&gt;($C$7-$C$8),"********Managemnt Not Economically Justified"," ")</f>
        <v> </v>
      </c>
    </row>
    <row r="52" ht="12.75">
      <c r="A52" t="s">
        <v>3</v>
      </c>
    </row>
    <row r="53" ht="12.75">
      <c r="A53" t="s">
        <v>5</v>
      </c>
    </row>
    <row r="54" spans="1:3" ht="12.75">
      <c r="A54" t="s">
        <v>6</v>
      </c>
      <c r="C54">
        <f>IF(($C$7-$C$8-$B$51)&lt;=0,0,$C$7-$C$8-$B$51)</f>
        <v>461</v>
      </c>
    </row>
    <row r="55" spans="1:2" ht="12.75">
      <c r="A55" t="s">
        <v>7</v>
      </c>
      <c r="B55">
        <f>IF(((LN((((($C$54)/($C$7-$C$8))-$B$18)/(1-$B$18)))/LN($B$16))+$B$17)&lt;$B$17,$B$17,((LN((((($C$54)/($C$7-$C$8))-$B$18)/(1-$B$18)))/LN($B$16))+$B$17))</f>
        <v>240.13243173839422</v>
      </c>
    </row>
    <row r="56" spans="9:11" ht="12.75">
      <c r="I56" t="s">
        <v>61</v>
      </c>
      <c r="K56" t="s">
        <v>62</v>
      </c>
    </row>
    <row r="57" spans="4:54" ht="12.75">
      <c r="D57" t="s">
        <v>15</v>
      </c>
      <c r="E57">
        <v>1</v>
      </c>
      <c r="F57">
        <v>1</v>
      </c>
      <c r="G57">
        <v>1</v>
      </c>
      <c r="H57">
        <v>1</v>
      </c>
      <c r="I57">
        <v>1</v>
      </c>
      <c r="J57">
        <f aca="true" t="shared" si="0" ref="J57:BB57">E57+1</f>
        <v>2</v>
      </c>
      <c r="K57">
        <f t="shared" si="0"/>
        <v>2</v>
      </c>
      <c r="L57">
        <f t="shared" si="0"/>
        <v>2</v>
      </c>
      <c r="M57">
        <f t="shared" si="0"/>
        <v>2</v>
      </c>
      <c r="N57">
        <f t="shared" si="0"/>
        <v>2</v>
      </c>
      <c r="O57">
        <f t="shared" si="0"/>
        <v>3</v>
      </c>
      <c r="P57">
        <f t="shared" si="0"/>
        <v>3</v>
      </c>
      <c r="Q57">
        <f t="shared" si="0"/>
        <v>3</v>
      </c>
      <c r="R57">
        <f t="shared" si="0"/>
        <v>3</v>
      </c>
      <c r="S57">
        <f t="shared" si="0"/>
        <v>3</v>
      </c>
      <c r="T57">
        <f t="shared" si="0"/>
        <v>4</v>
      </c>
      <c r="U57">
        <f t="shared" si="0"/>
        <v>4</v>
      </c>
      <c r="V57">
        <f t="shared" si="0"/>
        <v>4</v>
      </c>
      <c r="W57">
        <f t="shared" si="0"/>
        <v>4</v>
      </c>
      <c r="X57">
        <f t="shared" si="0"/>
        <v>4</v>
      </c>
      <c r="Y57">
        <f t="shared" si="0"/>
        <v>5</v>
      </c>
      <c r="Z57">
        <f t="shared" si="0"/>
        <v>5</v>
      </c>
      <c r="AA57">
        <f t="shared" si="0"/>
        <v>5</v>
      </c>
      <c r="AB57">
        <f t="shared" si="0"/>
        <v>5</v>
      </c>
      <c r="AC57">
        <f t="shared" si="0"/>
        <v>5</v>
      </c>
      <c r="AD57">
        <f t="shared" si="0"/>
        <v>6</v>
      </c>
      <c r="AE57">
        <f t="shared" si="0"/>
        <v>6</v>
      </c>
      <c r="AF57">
        <f t="shared" si="0"/>
        <v>6</v>
      </c>
      <c r="AG57">
        <f t="shared" si="0"/>
        <v>6</v>
      </c>
      <c r="AH57">
        <f t="shared" si="0"/>
        <v>6</v>
      </c>
      <c r="AI57">
        <f t="shared" si="0"/>
        <v>7</v>
      </c>
      <c r="AJ57">
        <f t="shared" si="0"/>
        <v>7</v>
      </c>
      <c r="AK57">
        <f t="shared" si="0"/>
        <v>7</v>
      </c>
      <c r="AL57">
        <f t="shared" si="0"/>
        <v>7</v>
      </c>
      <c r="AM57">
        <f t="shared" si="0"/>
        <v>7</v>
      </c>
      <c r="AN57">
        <f t="shared" si="0"/>
        <v>8</v>
      </c>
      <c r="AO57">
        <f t="shared" si="0"/>
        <v>8</v>
      </c>
      <c r="AP57">
        <f t="shared" si="0"/>
        <v>8</v>
      </c>
      <c r="AQ57">
        <f t="shared" si="0"/>
        <v>8</v>
      </c>
      <c r="AR57">
        <f t="shared" si="0"/>
        <v>8</v>
      </c>
      <c r="AS57">
        <f t="shared" si="0"/>
        <v>9</v>
      </c>
      <c r="AT57">
        <f t="shared" si="0"/>
        <v>9</v>
      </c>
      <c r="AU57">
        <f t="shared" si="0"/>
        <v>9</v>
      </c>
      <c r="AV57">
        <f t="shared" si="0"/>
        <v>9</v>
      </c>
      <c r="AW57">
        <f t="shared" si="0"/>
        <v>9</v>
      </c>
      <c r="AX57">
        <f t="shared" si="0"/>
        <v>10</v>
      </c>
      <c r="AY57">
        <f t="shared" si="0"/>
        <v>10</v>
      </c>
      <c r="AZ57">
        <f t="shared" si="0"/>
        <v>10</v>
      </c>
      <c r="BA57">
        <f t="shared" si="0"/>
        <v>10</v>
      </c>
      <c r="BB57">
        <f t="shared" si="0"/>
        <v>10</v>
      </c>
    </row>
    <row r="58" spans="1:55" ht="12.75">
      <c r="A58" t="s">
        <v>19</v>
      </c>
      <c r="B58" t="s">
        <v>17</v>
      </c>
      <c r="C58" t="s">
        <v>18</v>
      </c>
      <c r="D58" t="s">
        <v>10</v>
      </c>
      <c r="E58" t="s">
        <v>11</v>
      </c>
      <c r="F58" t="s">
        <v>12</v>
      </c>
      <c r="G58" t="s">
        <v>13</v>
      </c>
      <c r="H58" t="s">
        <v>9</v>
      </c>
      <c r="I58" t="s">
        <v>16</v>
      </c>
      <c r="J58" t="str">
        <f>E58</f>
        <v>N-h Return</v>
      </c>
      <c r="K58" t="str">
        <f>F58</f>
        <v>Popln</v>
      </c>
      <c r="L58" t="s">
        <v>13</v>
      </c>
      <c r="M58" t="str">
        <f>H58</f>
        <v>SUM</v>
      </c>
      <c r="N58" t="s">
        <v>16</v>
      </c>
      <c r="O58" t="str">
        <f>J58</f>
        <v>N-h Return</v>
      </c>
      <c r="P58" t="str">
        <f>K58</f>
        <v>Popln</v>
      </c>
      <c r="Q58" t="s">
        <v>13</v>
      </c>
      <c r="R58" t="str">
        <f>M58</f>
        <v>SUM</v>
      </c>
      <c r="S58" t="s">
        <v>16</v>
      </c>
      <c r="T58" t="str">
        <f>O58</f>
        <v>N-h Return</v>
      </c>
      <c r="U58" t="str">
        <f>P58</f>
        <v>Popln</v>
      </c>
      <c r="V58" t="s">
        <v>13</v>
      </c>
      <c r="W58" t="str">
        <f>R58</f>
        <v>SUM</v>
      </c>
      <c r="X58" t="s">
        <v>16</v>
      </c>
      <c r="Y58" t="str">
        <f>T58</f>
        <v>N-h Return</v>
      </c>
      <c r="Z58" t="str">
        <f>U58</f>
        <v>Popln</v>
      </c>
      <c r="AA58" t="s">
        <v>13</v>
      </c>
      <c r="AB58" t="str">
        <f>W58</f>
        <v>SUM</v>
      </c>
      <c r="AC58" t="s">
        <v>16</v>
      </c>
      <c r="AD58" t="str">
        <f>Y58</f>
        <v>N-h Return</v>
      </c>
      <c r="AE58" t="str">
        <f>Z58</f>
        <v>Popln</v>
      </c>
      <c r="AF58" t="s">
        <v>13</v>
      </c>
      <c r="AG58" t="str">
        <f>AB58</f>
        <v>SUM</v>
      </c>
      <c r="AH58" t="s">
        <v>16</v>
      </c>
      <c r="AI58" t="str">
        <f>AD58</f>
        <v>N-h Return</v>
      </c>
      <c r="AJ58" t="str">
        <f>AE58</f>
        <v>Popln</v>
      </c>
      <c r="AK58" t="s">
        <v>13</v>
      </c>
      <c r="AL58" t="str">
        <f>AG58</f>
        <v>SUM</v>
      </c>
      <c r="AM58" t="s">
        <v>16</v>
      </c>
      <c r="AN58" t="str">
        <f>AI58</f>
        <v>N-h Return</v>
      </c>
      <c r="AO58" t="str">
        <f>AJ58</f>
        <v>Popln</v>
      </c>
      <c r="AP58" t="s">
        <v>13</v>
      </c>
      <c r="AQ58" t="str">
        <f>AL58</f>
        <v>SUM</v>
      </c>
      <c r="AR58" t="s">
        <v>16</v>
      </c>
      <c r="AS58" t="str">
        <f>AN58</f>
        <v>N-h Return</v>
      </c>
      <c r="AT58" t="str">
        <f>AO58</f>
        <v>Popln</v>
      </c>
      <c r="AU58" t="s">
        <v>13</v>
      </c>
      <c r="AV58" t="str">
        <f>AQ58</f>
        <v>SUM</v>
      </c>
      <c r="AW58" t="s">
        <v>16</v>
      </c>
      <c r="AX58" t="str">
        <f>AS58</f>
        <v>N-h Return</v>
      </c>
      <c r="AY58" t="str">
        <f>AT58</f>
        <v>Popln</v>
      </c>
      <c r="AZ58" t="s">
        <v>13</v>
      </c>
      <c r="BA58" t="str">
        <f>AV58</f>
        <v>SUM</v>
      </c>
      <c r="BB58" t="s">
        <v>16</v>
      </c>
      <c r="BC58" t="s">
        <v>14</v>
      </c>
    </row>
    <row r="59" spans="1:56" ht="12.75">
      <c r="A59">
        <f aca="true" t="shared" si="1" ref="A59:A79">IF($BC59=MAX($BC$59:$BC$79),BC59,-$D$8)</f>
        <v>-300</v>
      </c>
      <c r="B59" t="str">
        <f>IF($BC59=MAX($BC$59:$BC$79),$D59," ")</f>
        <v> </v>
      </c>
      <c r="C59" t="str">
        <f aca="true" t="shared" si="2" ref="C59:C79">IF($BC59=MAX($BC$59:$BC$79),$AY59," ")</f>
        <v> </v>
      </c>
      <c r="D59">
        <v>0</v>
      </c>
      <c r="E59">
        <f aca="true" t="shared" si="3" ref="E59:E79">($D$7-$D$8)*$B$49*$D59</f>
        <v>0</v>
      </c>
      <c r="F59">
        <f>($E$13*$E$15^$D59)*(100-$E$18)/100</f>
        <v>125</v>
      </c>
      <c r="G59">
        <f>IF(F59&gt;$B$17,($C$7*($B$18+(1-$B$18)*$B$16^(F59-$B$17))-$C$8-$F$18)*($B$49^($D59+1)),($C$7-$C$8-$F$18)*($B$49^($D59+1)))</f>
        <v>304.8677177989005</v>
      </c>
      <c r="H59">
        <f>(E59+G59)</f>
        <v>304.8677177989005</v>
      </c>
      <c r="I59">
        <f aca="true" t="shared" si="4" ref="I59:I79">$B$13*F59^$B$14</f>
        <v>2976.6956542205803</v>
      </c>
      <c r="J59">
        <f aca="true" t="shared" si="5" ref="J59:J79">($D$7-$D$8)*$B$49*$D59</f>
        <v>0</v>
      </c>
      <c r="K59">
        <f>I59*$E$15^$D59</f>
        <v>2976.6956542205803</v>
      </c>
      <c r="L59">
        <f>IF(K59&gt;$B$17,($C$7*($B$18+(1-$B$18)*$B$16^(K59-$B$17))-$C$8-$F$18)*($B$49^($D59+1)),($C$7-$C$8-$F$18)*($B$49^($D59+1)))</f>
        <v>-767.5125983226051</v>
      </c>
      <c r="M59">
        <f>(J59+L59)</f>
        <v>-767.5125983226051</v>
      </c>
      <c r="N59">
        <f aca="true" t="shared" si="6" ref="N59:N79">$B$13*K59^$B$14</f>
        <v>9586.166372536072</v>
      </c>
      <c r="O59">
        <f aca="true" t="shared" si="7" ref="O59:O79">($D$7-$D$8)*$B$49*$D59</f>
        <v>0</v>
      </c>
      <c r="P59">
        <f>N59*$E$15^$D59*(100-$E$18)/100</f>
        <v>4793.083186268036</v>
      </c>
      <c r="Q59">
        <f>IF(P59&gt;$B$17,($C$7*($B$18+(1-$B$18)*$B$16^(P59-$B$17))-$C$8-$F$18)*($B$49^($D59+1)),($C$7-$C$8-$F$18)*($B$49^($D59+1)))</f>
        <v>-786.040798064002</v>
      </c>
      <c r="R59">
        <f>(O59+Q59)</f>
        <v>-786.040798064002</v>
      </c>
      <c r="S59">
        <f aca="true" t="shared" si="8" ref="S59:S79">$B$13*P59^$B$14</f>
        <v>11427.814725924003</v>
      </c>
      <c r="T59">
        <f aca="true" t="shared" si="9" ref="T59:T79">($D$7-$D$8)*$B$49*$D59</f>
        <v>0</v>
      </c>
      <c r="U59">
        <f>S59*$E$15^$D59*(100-$E$18)/100</f>
        <v>5713.907362962002</v>
      </c>
      <c r="V59">
        <f>IF(U59&gt;$B$17,($C$7*($B$18+(1-$B$18)*$B$16^(U59-$B$17))-$C$8-$F$18)*($B$49^($D59+1)),($C$7-$C$8-$F$18)*($B$49^($D59+1)))</f>
        <v>-787.1846264334938</v>
      </c>
      <c r="W59">
        <f>(T59+V59)</f>
        <v>-787.1846264334938</v>
      </c>
      <c r="X59">
        <f aca="true" t="shared" si="10" ref="X59:X79">$B$13*U59^$B$14</f>
        <v>12193.180006494154</v>
      </c>
      <c r="Y59">
        <f aca="true" t="shared" si="11" ref="Y59:Y79">($D$7-$D$8)*$B$49*$D59</f>
        <v>0</v>
      </c>
      <c r="Z59">
        <f>X59*$E$15^$D59*(100-$E$18)/100</f>
        <v>6096.590003247077</v>
      </c>
      <c r="AA59">
        <f>IF(Z59&gt;$B$17,($C$7*($B$18+(1-$B$18)*$B$16^(Z59-$B$17))-$C$8-$F$18)*($B$49^($D59+1)),($C$7-$C$8-$F$18)*($B$49^($D59+1)))</f>
        <v>-787.3649080853779</v>
      </c>
      <c r="AB59">
        <f>(Y59+AA59)</f>
        <v>-787.3649080853779</v>
      </c>
      <c r="AC59">
        <f aca="true" t="shared" si="12" ref="AC59:AC79">$B$13*Z59^$B$14</f>
        <v>12488.288413945354</v>
      </c>
      <c r="AD59">
        <f aca="true" t="shared" si="13" ref="AD59:AD79">($D$7-$D$8)*$B$49*$D59</f>
        <v>0</v>
      </c>
      <c r="AE59">
        <f>AC59*$E$15^$D59*(100-$E$18)/100</f>
        <v>6244.144206972677</v>
      </c>
      <c r="AF59">
        <f>IF(AE59&gt;$B$17,($C$7*($B$18+(1-$B$18)*$B$16^(AE59-$B$17))-$C$8-$F$18)*($B$49^($D59+1)),($C$7-$C$8-$F$18)*($B$49^($D59+1)))</f>
        <v>-787.4123694513651</v>
      </c>
      <c r="AG59">
        <f>(AD59+AF59)</f>
        <v>-787.4123694513651</v>
      </c>
      <c r="AH59">
        <f aca="true" t="shared" si="14" ref="AH59:AH79">$B$13*AE59^$B$14</f>
        <v>12598.948231594779</v>
      </c>
      <c r="AI59">
        <f aca="true" t="shared" si="15" ref="AI59:AI79">($D$7-$D$8)*$B$49*$D59</f>
        <v>0</v>
      </c>
      <c r="AJ59">
        <f>AH59*$E$15^$D59*(100-$E$18)/100</f>
        <v>6299.4741157973895</v>
      </c>
      <c r="AK59">
        <f>IF(AJ59&gt;$B$17,($C$7*($B$18+(1-$B$18)*$B$16^(AJ59-$B$17))-$C$8-$F$18)*($B$49^($D59+1)),($C$7-$C$8-$F$18)*($B$49^($D59+1)))</f>
        <v>-787.4277851455328</v>
      </c>
      <c r="AL59">
        <f>(AI59+AK59)</f>
        <v>-787.4277851455328</v>
      </c>
      <c r="AM59">
        <f aca="true" t="shared" si="16" ref="AM59:AM79">$B$13*AJ59^$B$14</f>
        <v>12640.017765194407</v>
      </c>
      <c r="AN59">
        <f aca="true" t="shared" si="17" ref="AN59:AN79">($D$7-$D$8)*$B$49*$D59</f>
        <v>0</v>
      </c>
      <c r="AO59">
        <f>AM59*$E$15^$D59*(100-$E$18)/100</f>
        <v>6320.0088825972025</v>
      </c>
      <c r="AP59">
        <f>IF(AO59&gt;$B$17,($C$7*($B$18+(1-$B$18)*$B$16^(AO59-$B$17))-$C$8-$F$18)*($B$49^($D59+1)),($C$7-$C$8-$F$18)*($B$49^($D59+1)))</f>
        <v>-787.4332091453978</v>
      </c>
      <c r="AQ59">
        <f>(AN59+AP59)</f>
        <v>-787.4332091453978</v>
      </c>
      <c r="AR59">
        <f aca="true" t="shared" si="18" ref="AR59:AR79">$B$13*AO59^$B$14</f>
        <v>12655.202096020019</v>
      </c>
      <c r="AS59">
        <f aca="true" t="shared" si="19" ref="AS59:AS79">($D$7-$D$8)*$B$49*$D59</f>
        <v>0</v>
      </c>
      <c r="AT59">
        <f>AR59*$E$15^$D59*(100-$E$18)/100</f>
        <v>6327.601048010009</v>
      </c>
      <c r="AU59">
        <f>IF(AT59&gt;$B$17,($C$7*($B$18+(1-$B$18)*$B$16^(AT59-$B$17))-$C$8-$F$18)*($B$49^($D59+1)),($C$7-$C$8-$F$18)*($B$49^($D59+1)))</f>
        <v>-787.4351753371769</v>
      </c>
      <c r="AV59">
        <f>(AS59+AU59)</f>
        <v>-787.4351753371769</v>
      </c>
      <c r="AW59">
        <f aca="true" t="shared" si="20" ref="AW59:AW79">$B$13*AT59^$B$14</f>
        <v>12660.808200180942</v>
      </c>
      <c r="AX59">
        <f aca="true" t="shared" si="21" ref="AX59:AX79">($D$7-$D$8)*$B$49*$D59</f>
        <v>0</v>
      </c>
      <c r="AY59">
        <f>AW59*$E$15^$D59*(100-$E$18)/100</f>
        <v>6330.404100090472</v>
      </c>
      <c r="AZ59">
        <f>IF(AY59&gt;$B$17,($C$7*($B$18+(1-$B$18)*$B$16^(AY59-$B$17))-$C$8-$F$18)*($B$49^($D59+1)),($C$7-$C$8-$F$18)*($B$49^($D59+1)))</f>
        <v>-787.4358959918198</v>
      </c>
      <c r="BA59">
        <f>(AX59+AZ59)</f>
        <v>-787.4358959918198</v>
      </c>
      <c r="BB59">
        <f aca="true" t="shared" si="22" ref="BB59:BB79">$B$13*AY59^$B$14</f>
        <v>12662.876918999567</v>
      </c>
      <c r="BC59">
        <f>SUM(H59,M59,R59,W59,AB59,AG59,AL59,AQ59,AV59,BA59)/(10*($D59+1))</f>
        <v>-676.037964817787</v>
      </c>
      <c r="BD59" t="str">
        <f>IF($BC59=MAX($BC$59:$BC$79),"****"," ")</f>
        <v> </v>
      </c>
    </row>
    <row r="60" spans="1:56" ht="12.75">
      <c r="A60">
        <f t="shared" si="1"/>
        <v>-300</v>
      </c>
      <c r="B60" t="str">
        <f aca="true" t="shared" si="23" ref="B60:B79">IF($BC60=MAX($BC$59:$BC$79),$D60," ")</f>
        <v> </v>
      </c>
      <c r="C60" t="str">
        <f t="shared" si="2"/>
        <v> </v>
      </c>
      <c r="D60">
        <f>D59+1</f>
        <v>1</v>
      </c>
      <c r="E60">
        <f t="shared" si="3"/>
        <v>95.23809523809523</v>
      </c>
      <c r="F60">
        <f>$F$59*$E$15^$D60*(100-$E$18)/100</f>
        <v>21.875</v>
      </c>
      <c r="G60">
        <f aca="true" t="shared" si="24" ref="G60:G79">IF(F60&gt;$B$17,($C$7*($B$18+(1-$B$18)*$B$16^(F60-$B$17))-$C$8-$F$18)*($B$49^($D60+1)),($C$7-$C$8-$F$18)*($B$49^($D60+1)))</f>
        <v>327.43764172335597</v>
      </c>
      <c r="H60">
        <f aca="true" t="shared" si="25" ref="H60:H79">(E60+G60)</f>
        <v>422.6757369614512</v>
      </c>
      <c r="I60">
        <f t="shared" si="4"/>
        <v>1564.9164997818962</v>
      </c>
      <c r="J60">
        <f t="shared" si="5"/>
        <v>95.23809523809523</v>
      </c>
      <c r="K60">
        <f aca="true" t="shared" si="26" ref="K60:K79">I60*$E$15^$D60</f>
        <v>547.7207749236636</v>
      </c>
      <c r="L60">
        <f aca="true" t="shared" si="27" ref="L60:L79">IF(K60&gt;$B$17,($C$7*($B$18+(1-$B$18)*$B$16^(K60-$B$17))-$C$8-$F$18)*($B$49^($D60+1)),($C$7-$C$8-$F$18)*($B$49^($D60+1)))</f>
        <v>-174.6371565739479</v>
      </c>
      <c r="M60">
        <f aca="true" t="shared" si="28" ref="M60:M79">(J60+L60)</f>
        <v>-79.39906133585266</v>
      </c>
      <c r="N60">
        <f t="shared" si="6"/>
        <v>5133.798557868669</v>
      </c>
      <c r="O60">
        <f t="shared" si="7"/>
        <v>95.23809523809523</v>
      </c>
      <c r="P60">
        <f aca="true" t="shared" si="29" ref="P60:P79">N60*$E$15^$D60*(100-$E$18)/100</f>
        <v>898.414747627017</v>
      </c>
      <c r="Q60">
        <f aca="true" t="shared" si="30" ref="Q60:Q79">IF(P60&gt;$B$17,($C$7*($B$18+(1-$B$18)*$B$16^(P60-$B$17))-$C$8-$F$18)*($B$49^($D60+1)),($C$7-$C$8-$F$18)*($B$49^($D60+1)))</f>
        <v>-398.0249551054556</v>
      </c>
      <c r="R60">
        <f aca="true" t="shared" si="31" ref="R60:R79">(O60+Q60)</f>
        <v>-302.78685986736036</v>
      </c>
      <c r="S60">
        <f t="shared" si="8"/>
        <v>6162.003601660079</v>
      </c>
      <c r="T60">
        <f t="shared" si="9"/>
        <v>95.23809523809523</v>
      </c>
      <c r="U60">
        <f aca="true" t="shared" si="32" ref="U60:U79">S60*$E$15^$D60*(100-$E$18)/100</f>
        <v>1078.3506302905137</v>
      </c>
      <c r="V60">
        <f aca="true" t="shared" si="33" ref="V60:V79">IF(U60&gt;$B$17,($C$7*($B$18+(1-$B$18)*$B$16^(U60-$B$17))-$C$8-$F$18)*($B$49^($D60+1)),($C$7-$C$8-$F$18)*($B$49^($D60+1)))</f>
        <v>-476.4782396205742</v>
      </c>
      <c r="W60">
        <f aca="true" t="shared" si="34" ref="W60:W79">(T60+V60)</f>
        <v>-381.24014438247895</v>
      </c>
      <c r="X60">
        <f t="shared" si="10"/>
        <v>6591.2759221487495</v>
      </c>
      <c r="Y60">
        <f t="shared" si="11"/>
        <v>95.23809523809523</v>
      </c>
      <c r="Z60">
        <f aca="true" t="shared" si="35" ref="Z60:Z79">X60*$E$15^$D60*(100-$E$18)/100</f>
        <v>1153.4732863760312</v>
      </c>
      <c r="AA60">
        <f aca="true" t="shared" si="36" ref="AA60:AA79">IF(Z60&gt;$B$17,($C$7*($B$18+(1-$B$18)*$B$16^(Z60-$B$17))-$C$8-$F$18)*($B$49^($D60+1)),($C$7-$C$8-$F$18)*($B$49^($D60+1)))</f>
        <v>-503.813404024052</v>
      </c>
      <c r="AB60">
        <f aca="true" t="shared" si="37" ref="AB60:AB79">(Y60+AA60)</f>
        <v>-408.57530878595674</v>
      </c>
      <c r="AC60">
        <f t="shared" si="12"/>
        <v>6757.077677837914</v>
      </c>
      <c r="AD60">
        <f t="shared" si="13"/>
        <v>95.23809523809523</v>
      </c>
      <c r="AE60">
        <f aca="true" t="shared" si="38" ref="AE60:AE79">AC60*$E$15^$D60*(100-$E$18)/100</f>
        <v>1182.488593621635</v>
      </c>
      <c r="AF60">
        <f aca="true" t="shared" si="39" ref="AF60:AF79">IF(AE60&gt;$B$17,($C$7*($B$18+(1-$B$18)*$B$16^(AE60-$B$17))-$C$8-$F$18)*($B$49^($D60+1)),($C$7-$C$8-$F$18)*($B$49^($D60+1)))</f>
        <v>-513.6247061479825</v>
      </c>
      <c r="AG60">
        <f aca="true" t="shared" si="40" ref="AG60:AG79">(AD60+AF60)</f>
        <v>-418.3866109098872</v>
      </c>
      <c r="AH60">
        <f t="shared" si="14"/>
        <v>6819.28950396194</v>
      </c>
      <c r="AI60">
        <f t="shared" si="15"/>
        <v>95.23809523809523</v>
      </c>
      <c r="AJ60">
        <f aca="true" t="shared" si="41" ref="AJ60:AJ79">AH60*$E$15^$D60*(100-$E$18)/100</f>
        <v>1193.3756631933393</v>
      </c>
      <c r="AK60">
        <f aca="true" t="shared" si="42" ref="AK60:AK79">IF(AJ60&gt;$B$17,($C$7*($B$18+(1-$B$18)*$B$16^(AJ60-$B$17))-$C$8-$F$18)*($B$49^($D60+1)),($C$7-$C$8-$F$18)*($B$49^($D60+1)))</f>
        <v>-517.2043985986493</v>
      </c>
      <c r="AL60">
        <f aca="true" t="shared" si="43" ref="AL60:AL79">(AI60+AK60)</f>
        <v>-421.96630336055404</v>
      </c>
      <c r="AM60">
        <f t="shared" si="16"/>
        <v>6842.383790557325</v>
      </c>
      <c r="AN60">
        <f t="shared" si="17"/>
        <v>95.23809523809523</v>
      </c>
      <c r="AO60">
        <f aca="true" t="shared" si="44" ref="AO60:AO79">AM60*$E$15^$D60*(100-$E$18)/100</f>
        <v>1197.4171633475316</v>
      </c>
      <c r="AP60">
        <f aca="true" t="shared" si="45" ref="AP60:AP79">IF(AO60&gt;$B$17,($C$7*($B$18+(1-$B$18)*$B$16^(AO60-$B$17))-$C$8-$F$18)*($B$49^($D60+1)),($C$7-$C$8-$F$18)*($B$49^($D60+1)))</f>
        <v>-518.5194179113606</v>
      </c>
      <c r="AQ60">
        <f aca="true" t="shared" si="46" ref="AQ60:AQ79">(AN60+AP60)</f>
        <v>-423.2813226732654</v>
      </c>
      <c r="AR60">
        <f t="shared" si="18"/>
        <v>6850.923006707193</v>
      </c>
      <c r="AS60">
        <f t="shared" si="19"/>
        <v>95.23809523809523</v>
      </c>
      <c r="AT60">
        <f aca="true" t="shared" si="47" ref="AT60:AT79">AR60*$E$15^$D60*(100-$E$18)/100</f>
        <v>1198.9115261737586</v>
      </c>
      <c r="AU60">
        <f aca="true" t="shared" si="48" ref="AU60:AU79">IF(AT60&gt;$B$17,($C$7*($B$18+(1-$B$18)*$B$16^(AT60-$B$17))-$C$8-$F$18)*($B$49^($D60+1)),($C$7-$C$8-$F$18)*($B$49^($D60+1)))</f>
        <v>-519.0037697699134</v>
      </c>
      <c r="AV60">
        <f aca="true" t="shared" si="49" ref="AV60:AV79">(AS60+AU60)</f>
        <v>-423.7656745318182</v>
      </c>
      <c r="AW60">
        <f t="shared" si="20"/>
        <v>6854.075813623621</v>
      </c>
      <c r="AX60">
        <f t="shared" si="21"/>
        <v>95.23809523809523</v>
      </c>
      <c r="AY60">
        <f aca="true" t="shared" si="50" ref="AY60:AY79">AW60*$E$15^$D60*(100-$E$18)/100</f>
        <v>1199.4632673841336</v>
      </c>
      <c r="AZ60">
        <f aca="true" t="shared" si="51" ref="AZ60:AZ79">IF(AY60&gt;$B$17,($C$7*($B$18+(1-$B$18)*$B$16^(AY60-$B$17))-$C$8-$F$18)*($B$49^($D60+1)),($C$7-$C$8-$F$18)*($B$49^($D60+1)))</f>
        <v>-519.1823435968097</v>
      </c>
      <c r="BA60">
        <f aca="true" t="shared" si="52" ref="BA60:BA79">(AX60+AZ60)</f>
        <v>-423.94424835871445</v>
      </c>
      <c r="BB60">
        <f t="shared" si="22"/>
        <v>6855.239250409501</v>
      </c>
      <c r="BC60">
        <f aca="true" t="shared" si="53" ref="BC60:BC79">SUM(H60,M60,R60,W60,AB60,AG60,AL60,AQ60,AV60,BA60)/(10*($D60+1))</f>
        <v>-143.03348986222184</v>
      </c>
      <c r="BD60" t="str">
        <f aca="true" t="shared" si="54" ref="BD60:BD79">IF($BC60=MAX($BC$59:$BC$79),"****"," ")</f>
        <v> </v>
      </c>
    </row>
    <row r="61" spans="1:56" ht="12.75">
      <c r="A61">
        <f t="shared" si="1"/>
        <v>-300</v>
      </c>
      <c r="B61" t="str">
        <f t="shared" si="23"/>
        <v> </v>
      </c>
      <c r="C61" t="str">
        <f t="shared" si="2"/>
        <v> </v>
      </c>
      <c r="D61">
        <f aca="true" t="shared" si="55" ref="D61:D78">D60+1</f>
        <v>2</v>
      </c>
      <c r="E61">
        <f t="shared" si="3"/>
        <v>190.47619047619045</v>
      </c>
      <c r="F61">
        <f>$F$59*$E$15^$D61*(100-$E$18)/100</f>
        <v>7.656249999999999</v>
      </c>
      <c r="G61">
        <f t="shared" si="24"/>
        <v>311.84537306986283</v>
      </c>
      <c r="H61">
        <f t="shared" si="25"/>
        <v>502.3215635460533</v>
      </c>
      <c r="I61">
        <f t="shared" si="4"/>
        <v>1062.4239959870831</v>
      </c>
      <c r="J61">
        <f t="shared" si="5"/>
        <v>190.47619047619045</v>
      </c>
      <c r="K61">
        <f t="shared" si="26"/>
        <v>130.14693950841766</v>
      </c>
      <c r="L61">
        <f t="shared" si="27"/>
        <v>269.40443299599696</v>
      </c>
      <c r="M61">
        <f t="shared" si="28"/>
        <v>459.8806234721874</v>
      </c>
      <c r="N61">
        <f t="shared" si="6"/>
        <v>3021.335944058834</v>
      </c>
      <c r="O61">
        <f t="shared" si="7"/>
        <v>190.47619047619045</v>
      </c>
      <c r="P61">
        <f t="shared" si="29"/>
        <v>185.0568265736036</v>
      </c>
      <c r="Q61">
        <f t="shared" si="30"/>
        <v>196.56086590370356</v>
      </c>
      <c r="R61">
        <f t="shared" si="31"/>
        <v>387.037056379894</v>
      </c>
      <c r="S61">
        <f t="shared" si="8"/>
        <v>3440.2752009888914</v>
      </c>
      <c r="T61">
        <f t="shared" si="9"/>
        <v>190.47619047619045</v>
      </c>
      <c r="U61">
        <f t="shared" si="32"/>
        <v>210.71685606056954</v>
      </c>
      <c r="V61">
        <f t="shared" si="33"/>
        <v>164.39441111922264</v>
      </c>
      <c r="W61">
        <f t="shared" si="34"/>
        <v>354.87060159541306</v>
      </c>
      <c r="X61">
        <f t="shared" si="10"/>
        <v>3609.0840251888085</v>
      </c>
      <c r="Y61">
        <f t="shared" si="11"/>
        <v>190.47619047619045</v>
      </c>
      <c r="Z61">
        <f t="shared" si="35"/>
        <v>221.0563965428145</v>
      </c>
      <c r="AA61">
        <f t="shared" si="36"/>
        <v>151.75648133897076</v>
      </c>
      <c r="AB61">
        <f t="shared" si="37"/>
        <v>342.2326718151612</v>
      </c>
      <c r="AC61">
        <f t="shared" si="12"/>
        <v>3673.427882882095</v>
      </c>
      <c r="AD61">
        <f t="shared" si="13"/>
        <v>190.47619047619045</v>
      </c>
      <c r="AE61">
        <f t="shared" si="38"/>
        <v>224.9974578265283</v>
      </c>
      <c r="AF61">
        <f t="shared" si="39"/>
        <v>146.98733981236725</v>
      </c>
      <c r="AG61">
        <f t="shared" si="40"/>
        <v>337.4635302885577</v>
      </c>
      <c r="AH61">
        <f t="shared" si="14"/>
        <v>3697.4528995271357</v>
      </c>
      <c r="AI61">
        <f t="shared" si="15"/>
        <v>190.47619047619045</v>
      </c>
      <c r="AJ61">
        <f t="shared" si="41"/>
        <v>226.468990096037</v>
      </c>
      <c r="AK61">
        <f t="shared" si="42"/>
        <v>145.21335571119923</v>
      </c>
      <c r="AL61">
        <f t="shared" si="43"/>
        <v>335.6895461873897</v>
      </c>
      <c r="AM61">
        <f t="shared" si="16"/>
        <v>3706.3553477520086</v>
      </c>
      <c r="AN61">
        <f t="shared" si="17"/>
        <v>190.47619047619045</v>
      </c>
      <c r="AO61">
        <f t="shared" si="44"/>
        <v>227.0142650498105</v>
      </c>
      <c r="AP61">
        <f t="shared" si="45"/>
        <v>144.5569356203481</v>
      </c>
      <c r="AQ61">
        <f t="shared" si="46"/>
        <v>335.0331260965386</v>
      </c>
      <c r="AR61">
        <f t="shared" si="18"/>
        <v>3709.6448702739767</v>
      </c>
      <c r="AS61">
        <f t="shared" si="19"/>
        <v>190.47619047619045</v>
      </c>
      <c r="AT61">
        <f t="shared" si="47"/>
        <v>227.21574830428105</v>
      </c>
      <c r="AU61">
        <f t="shared" si="48"/>
        <v>144.31451024022934</v>
      </c>
      <c r="AV61">
        <f t="shared" si="49"/>
        <v>334.7907007164198</v>
      </c>
      <c r="AW61">
        <f t="shared" si="20"/>
        <v>3710.8591121671266</v>
      </c>
      <c r="AX61">
        <f t="shared" si="21"/>
        <v>190.47619047619045</v>
      </c>
      <c r="AY61">
        <f t="shared" si="50"/>
        <v>227.29012062023648</v>
      </c>
      <c r="AZ61">
        <f t="shared" si="51"/>
        <v>144.22504249097958</v>
      </c>
      <c r="BA61">
        <f t="shared" si="52"/>
        <v>334.70123296717003</v>
      </c>
      <c r="BB61">
        <f t="shared" si="22"/>
        <v>3711.3071463471647</v>
      </c>
      <c r="BC61">
        <f t="shared" si="53"/>
        <v>124.13402176882617</v>
      </c>
      <c r="BD61" t="str">
        <f t="shared" si="54"/>
        <v> </v>
      </c>
    </row>
    <row r="62" spans="1:56" ht="12.75">
      <c r="A62">
        <f t="shared" si="1"/>
        <v>145.67746977853878</v>
      </c>
      <c r="B62">
        <f t="shared" si="23"/>
        <v>3</v>
      </c>
      <c r="C62">
        <f t="shared" si="2"/>
        <v>43.069929973117766</v>
      </c>
      <c r="D62">
        <f t="shared" si="55"/>
        <v>3</v>
      </c>
      <c r="E62">
        <f t="shared" si="3"/>
        <v>285.71428571428567</v>
      </c>
      <c r="F62">
        <f aca="true" t="shared" si="56" ref="F62:F79">$F$59*$E$15^$D62*(100-$E$18)/100</f>
        <v>2.6796874999999996</v>
      </c>
      <c r="G62">
        <f t="shared" si="24"/>
        <v>296.99559339986934</v>
      </c>
      <c r="H62">
        <f t="shared" si="25"/>
        <v>582.709879114155</v>
      </c>
      <c r="I62">
        <f t="shared" si="4"/>
        <v>721.2811337898703</v>
      </c>
      <c r="J62">
        <f t="shared" si="5"/>
        <v>285.71428571428567</v>
      </c>
      <c r="K62">
        <f t="shared" si="26"/>
        <v>30.92492861124068</v>
      </c>
      <c r="L62">
        <f t="shared" si="27"/>
        <v>296.99559339986934</v>
      </c>
      <c r="M62">
        <f t="shared" si="28"/>
        <v>582.709879114155</v>
      </c>
      <c r="N62">
        <f t="shared" si="6"/>
        <v>1778.112402340077</v>
      </c>
      <c r="O62">
        <f t="shared" si="7"/>
        <v>285.71428571428567</v>
      </c>
      <c r="P62">
        <f t="shared" si="29"/>
        <v>38.118284625165394</v>
      </c>
      <c r="Q62">
        <f t="shared" si="30"/>
        <v>296.99559339986934</v>
      </c>
      <c r="R62">
        <f t="shared" si="31"/>
        <v>582.709879114155</v>
      </c>
      <c r="S62">
        <f t="shared" si="8"/>
        <v>1920.7216067433988</v>
      </c>
      <c r="T62">
        <f t="shared" si="9"/>
        <v>285.71428571428567</v>
      </c>
      <c r="U62">
        <f t="shared" si="32"/>
        <v>41.17546944456161</v>
      </c>
      <c r="V62">
        <f t="shared" si="33"/>
        <v>296.99559339986934</v>
      </c>
      <c r="W62">
        <f t="shared" si="34"/>
        <v>582.709879114155</v>
      </c>
      <c r="X62">
        <f t="shared" si="10"/>
        <v>1976.1708741555392</v>
      </c>
      <c r="Y62">
        <f t="shared" si="11"/>
        <v>285.71428571428567</v>
      </c>
      <c r="Z62">
        <f t="shared" si="35"/>
        <v>42.36416311470936</v>
      </c>
      <c r="AA62">
        <f t="shared" si="36"/>
        <v>296.99559339986934</v>
      </c>
      <c r="AB62">
        <f t="shared" si="37"/>
        <v>582.709879114155</v>
      </c>
      <c r="AC62">
        <f t="shared" si="12"/>
        <v>1997.027865314311</v>
      </c>
      <c r="AD62">
        <f t="shared" si="13"/>
        <v>285.71428571428567</v>
      </c>
      <c r="AE62">
        <f t="shared" si="38"/>
        <v>42.81128486267553</v>
      </c>
      <c r="AF62">
        <f t="shared" si="39"/>
        <v>296.99559339986934</v>
      </c>
      <c r="AG62">
        <f t="shared" si="40"/>
        <v>582.709879114155</v>
      </c>
      <c r="AH62">
        <f t="shared" si="14"/>
        <v>2004.7774678401345</v>
      </c>
      <c r="AI62">
        <f t="shared" si="15"/>
        <v>285.71428571428567</v>
      </c>
      <c r="AJ62">
        <f t="shared" si="41"/>
        <v>42.97741696682287</v>
      </c>
      <c r="AK62">
        <f t="shared" si="42"/>
        <v>296.99559339986934</v>
      </c>
      <c r="AL62">
        <f t="shared" si="43"/>
        <v>582.709879114155</v>
      </c>
      <c r="AM62">
        <f t="shared" si="16"/>
        <v>2007.6438832278675</v>
      </c>
      <c r="AN62">
        <f t="shared" si="17"/>
        <v>285.71428571428567</v>
      </c>
      <c r="AO62">
        <f t="shared" si="44"/>
        <v>43.03886574669739</v>
      </c>
      <c r="AP62">
        <f t="shared" si="45"/>
        <v>296.99559339986934</v>
      </c>
      <c r="AQ62">
        <f t="shared" si="46"/>
        <v>582.709879114155</v>
      </c>
      <c r="AR62">
        <f t="shared" si="18"/>
        <v>2008.7023383677317</v>
      </c>
      <c r="AS62">
        <f t="shared" si="19"/>
        <v>285.71428571428567</v>
      </c>
      <c r="AT62">
        <f t="shared" si="47"/>
        <v>43.06155637875824</v>
      </c>
      <c r="AU62">
        <f t="shared" si="48"/>
        <v>296.99559339986934</v>
      </c>
      <c r="AV62">
        <f t="shared" si="49"/>
        <v>582.709879114155</v>
      </c>
      <c r="AW62">
        <f t="shared" si="20"/>
        <v>2009.092943352433</v>
      </c>
      <c r="AX62">
        <f t="shared" si="21"/>
        <v>285.71428571428567</v>
      </c>
      <c r="AY62">
        <f t="shared" si="50"/>
        <v>43.069929973117766</v>
      </c>
      <c r="AZ62">
        <f t="shared" si="51"/>
        <v>296.99559339986934</v>
      </c>
      <c r="BA62">
        <f t="shared" si="52"/>
        <v>582.709879114155</v>
      </c>
      <c r="BB62">
        <f t="shared" si="22"/>
        <v>2009.2370567088158</v>
      </c>
      <c r="BC62">
        <f t="shared" si="53"/>
        <v>145.67746977853878</v>
      </c>
      <c r="BD62" t="str">
        <f t="shared" si="54"/>
        <v>****</v>
      </c>
    </row>
    <row r="63" spans="1:56" ht="12.75">
      <c r="A63">
        <f t="shared" si="1"/>
        <v>-300</v>
      </c>
      <c r="B63" t="str">
        <f t="shared" si="23"/>
        <v> </v>
      </c>
      <c r="C63" t="str">
        <f t="shared" si="2"/>
        <v> </v>
      </c>
      <c r="D63">
        <f t="shared" si="55"/>
        <v>4</v>
      </c>
      <c r="E63">
        <f t="shared" si="3"/>
        <v>380.9523809523809</v>
      </c>
      <c r="F63">
        <f t="shared" si="56"/>
        <v>0.9378906249999998</v>
      </c>
      <c r="G63">
        <f t="shared" si="24"/>
        <v>282.8529460951136</v>
      </c>
      <c r="H63">
        <f t="shared" si="25"/>
        <v>663.8053270474945</v>
      </c>
      <c r="I63">
        <f t="shared" si="4"/>
        <v>489.67876848249006</v>
      </c>
      <c r="J63">
        <f t="shared" si="5"/>
        <v>380.9523809523809</v>
      </c>
      <c r="K63">
        <f t="shared" si="26"/>
        <v>7.348242019540364</v>
      </c>
      <c r="L63">
        <f t="shared" si="27"/>
        <v>282.8529460951136</v>
      </c>
      <c r="M63">
        <f t="shared" si="28"/>
        <v>663.8053270474945</v>
      </c>
      <c r="N63">
        <f t="shared" si="6"/>
        <v>1046.4522230878522</v>
      </c>
      <c r="O63">
        <f t="shared" si="7"/>
        <v>380.9523809523809</v>
      </c>
      <c r="P63">
        <f t="shared" si="29"/>
        <v>7.851661836356039</v>
      </c>
      <c r="Q63">
        <f t="shared" si="30"/>
        <v>282.8529460951136</v>
      </c>
      <c r="R63">
        <f t="shared" si="31"/>
        <v>663.8053270474945</v>
      </c>
      <c r="S63">
        <f t="shared" si="8"/>
        <v>1072.3477847209747</v>
      </c>
      <c r="T63">
        <f t="shared" si="9"/>
        <v>380.9523809523809</v>
      </c>
      <c r="U63">
        <f t="shared" si="32"/>
        <v>8.04595947223456</v>
      </c>
      <c r="V63">
        <f t="shared" si="33"/>
        <v>282.8529460951136</v>
      </c>
      <c r="W63">
        <f t="shared" si="34"/>
        <v>663.8053270474945</v>
      </c>
      <c r="X63">
        <f t="shared" si="10"/>
        <v>1082.0616246684267</v>
      </c>
      <c r="Y63">
        <f t="shared" si="11"/>
        <v>380.9523809523809</v>
      </c>
      <c r="Z63">
        <f t="shared" si="35"/>
        <v>8.118843627590287</v>
      </c>
      <c r="AA63">
        <f t="shared" si="36"/>
        <v>282.8529460951136</v>
      </c>
      <c r="AB63">
        <f t="shared" si="37"/>
        <v>663.8053270474945</v>
      </c>
      <c r="AC63">
        <f t="shared" si="12"/>
        <v>1085.66723561559</v>
      </c>
      <c r="AD63">
        <f t="shared" si="13"/>
        <v>380.9523809523809</v>
      </c>
      <c r="AE63">
        <f t="shared" si="38"/>
        <v>8.14589697722822</v>
      </c>
      <c r="AF63">
        <f t="shared" si="39"/>
        <v>282.8529460951136</v>
      </c>
      <c r="AG63">
        <f t="shared" si="40"/>
        <v>663.8053270474945</v>
      </c>
      <c r="AH63">
        <f t="shared" si="14"/>
        <v>1087.0003769550399</v>
      </c>
      <c r="AI63">
        <f t="shared" si="15"/>
        <v>380.9523809523809</v>
      </c>
      <c r="AJ63">
        <f t="shared" si="41"/>
        <v>8.155899703340781</v>
      </c>
      <c r="AK63">
        <f t="shared" si="42"/>
        <v>282.8529460951136</v>
      </c>
      <c r="AL63">
        <f t="shared" si="43"/>
        <v>663.8053270474945</v>
      </c>
      <c r="AM63">
        <f t="shared" si="16"/>
        <v>1087.4925860271183</v>
      </c>
      <c r="AN63">
        <f t="shared" si="17"/>
        <v>380.9523809523809</v>
      </c>
      <c r="AO63">
        <f t="shared" si="44"/>
        <v>8.159592809534718</v>
      </c>
      <c r="AP63">
        <f t="shared" si="45"/>
        <v>282.8529460951136</v>
      </c>
      <c r="AQ63">
        <f t="shared" si="46"/>
        <v>663.8053270474945</v>
      </c>
      <c r="AR63">
        <f t="shared" si="18"/>
        <v>1087.67421822402</v>
      </c>
      <c r="AS63">
        <f t="shared" si="19"/>
        <v>380.9523809523809</v>
      </c>
      <c r="AT63">
        <f t="shared" si="47"/>
        <v>8.160955618612098</v>
      </c>
      <c r="AU63">
        <f t="shared" si="48"/>
        <v>282.8529460951136</v>
      </c>
      <c r="AV63">
        <f t="shared" si="49"/>
        <v>663.8053270474945</v>
      </c>
      <c r="AW63">
        <f t="shared" si="20"/>
        <v>1087.7412300008527</v>
      </c>
      <c r="AX63">
        <f t="shared" si="21"/>
        <v>380.9523809523809</v>
      </c>
      <c r="AY63">
        <f t="shared" si="50"/>
        <v>8.161458416350145</v>
      </c>
      <c r="AZ63">
        <f t="shared" si="51"/>
        <v>282.8529460951136</v>
      </c>
      <c r="BA63">
        <f t="shared" si="52"/>
        <v>663.8053270474945</v>
      </c>
      <c r="BB63">
        <f t="shared" si="22"/>
        <v>1087.7659516877593</v>
      </c>
      <c r="BC63">
        <f t="shared" si="53"/>
        <v>132.76106540949894</v>
      </c>
      <c r="BD63" t="str">
        <f t="shared" si="54"/>
        <v> </v>
      </c>
    </row>
    <row r="64" spans="1:56" ht="12.75">
      <c r="A64">
        <f t="shared" si="1"/>
        <v>-300</v>
      </c>
      <c r="B64" t="str">
        <f t="shared" si="23"/>
        <v> </v>
      </c>
      <c r="C64" t="str">
        <f t="shared" si="2"/>
        <v> </v>
      </c>
      <c r="D64">
        <f t="shared" si="55"/>
        <v>5</v>
      </c>
      <c r="E64">
        <f t="shared" si="3"/>
        <v>476.19047619047615</v>
      </c>
      <c r="F64">
        <f t="shared" si="56"/>
        <v>0.3282617187499999</v>
      </c>
      <c r="G64">
        <f t="shared" si="24"/>
        <v>269.3837581858225</v>
      </c>
      <c r="H64">
        <f t="shared" si="25"/>
        <v>745.5742343762986</v>
      </c>
      <c r="I64">
        <f t="shared" si="4"/>
        <v>332.44359940847187</v>
      </c>
      <c r="J64">
        <f t="shared" si="5"/>
        <v>476.19047619047615</v>
      </c>
      <c r="K64">
        <f t="shared" si="26"/>
        <v>1.7460561172681828</v>
      </c>
      <c r="L64">
        <f t="shared" si="27"/>
        <v>269.3837581858225</v>
      </c>
      <c r="M64">
        <f t="shared" si="28"/>
        <v>745.5742343762986</v>
      </c>
      <c r="N64">
        <f t="shared" si="6"/>
        <v>615.8565981342663</v>
      </c>
      <c r="O64">
        <f t="shared" si="7"/>
        <v>476.19047619047615</v>
      </c>
      <c r="P64">
        <f t="shared" si="29"/>
        <v>1.6172971632566577</v>
      </c>
      <c r="Q64">
        <f t="shared" si="30"/>
        <v>269.3837581858225</v>
      </c>
      <c r="R64">
        <f t="shared" si="31"/>
        <v>745.5742343762986</v>
      </c>
      <c r="S64">
        <f t="shared" si="8"/>
        <v>598.6967436398544</v>
      </c>
      <c r="T64">
        <f t="shared" si="9"/>
        <v>476.19047619047615</v>
      </c>
      <c r="U64">
        <f t="shared" si="32"/>
        <v>1.5722337766179733</v>
      </c>
      <c r="V64">
        <f t="shared" si="33"/>
        <v>269.3837581858225</v>
      </c>
      <c r="W64">
        <f t="shared" si="34"/>
        <v>745.5742343762986</v>
      </c>
      <c r="X64">
        <f t="shared" si="10"/>
        <v>592.4879143259351</v>
      </c>
      <c r="Y64">
        <f t="shared" si="11"/>
        <v>476.19047619047615</v>
      </c>
      <c r="Z64">
        <f t="shared" si="35"/>
        <v>1.555928808761873</v>
      </c>
      <c r="AA64">
        <f t="shared" si="36"/>
        <v>269.3837581858225</v>
      </c>
      <c r="AB64">
        <f t="shared" si="37"/>
        <v>745.5742343762986</v>
      </c>
      <c r="AC64">
        <f t="shared" si="12"/>
        <v>590.2137706544652</v>
      </c>
      <c r="AD64">
        <f t="shared" si="13"/>
        <v>476.19047619047615</v>
      </c>
      <c r="AE64">
        <f t="shared" si="38"/>
        <v>1.549956694279624</v>
      </c>
      <c r="AF64">
        <f t="shared" si="39"/>
        <v>269.3837581858225</v>
      </c>
      <c r="AG64">
        <f t="shared" si="40"/>
        <v>745.5742343762986</v>
      </c>
      <c r="AH64">
        <f t="shared" si="14"/>
        <v>589.3770448115491</v>
      </c>
      <c r="AI64">
        <f t="shared" si="15"/>
        <v>476.19047619047615</v>
      </c>
      <c r="AJ64">
        <f t="shared" si="41"/>
        <v>1.5477593737730786</v>
      </c>
      <c r="AK64">
        <f t="shared" si="42"/>
        <v>269.3837581858225</v>
      </c>
      <c r="AL64">
        <f t="shared" si="43"/>
        <v>745.5742343762986</v>
      </c>
      <c r="AM64">
        <f t="shared" si="16"/>
        <v>589.0686762447698</v>
      </c>
      <c r="AN64">
        <f t="shared" si="17"/>
        <v>476.19047619047615</v>
      </c>
      <c r="AO64">
        <f t="shared" si="44"/>
        <v>1.5469495690071629</v>
      </c>
      <c r="AP64">
        <f t="shared" si="45"/>
        <v>269.3837581858225</v>
      </c>
      <c r="AQ64">
        <f t="shared" si="46"/>
        <v>745.5742343762986</v>
      </c>
      <c r="AR64">
        <f t="shared" si="18"/>
        <v>588.9549598227508</v>
      </c>
      <c r="AS64">
        <f t="shared" si="19"/>
        <v>476.19047619047615</v>
      </c>
      <c r="AT64">
        <f t="shared" si="47"/>
        <v>1.5466509390220264</v>
      </c>
      <c r="AU64">
        <f t="shared" si="48"/>
        <v>269.3837581858225</v>
      </c>
      <c r="AV64">
        <f t="shared" si="49"/>
        <v>745.5742343762986</v>
      </c>
      <c r="AW64">
        <f t="shared" si="20"/>
        <v>588.9130153777138</v>
      </c>
      <c r="AX64">
        <f t="shared" si="21"/>
        <v>476.19047619047615</v>
      </c>
      <c r="AY64">
        <f t="shared" si="50"/>
        <v>1.5465407889770675</v>
      </c>
      <c r="AZ64">
        <f t="shared" si="51"/>
        <v>269.3837581858225</v>
      </c>
      <c r="BA64">
        <f t="shared" si="52"/>
        <v>745.5742343762986</v>
      </c>
      <c r="BB64">
        <f t="shared" si="22"/>
        <v>588.8975428262042</v>
      </c>
      <c r="BC64">
        <f t="shared" si="53"/>
        <v>124.26237239604977</v>
      </c>
      <c r="BD64" t="str">
        <f t="shared" si="54"/>
        <v> </v>
      </c>
    </row>
    <row r="65" spans="1:56" ht="12.75">
      <c r="A65">
        <f t="shared" si="1"/>
        <v>-300</v>
      </c>
      <c r="B65" t="str">
        <f t="shared" si="23"/>
        <v> </v>
      </c>
      <c r="C65" t="str">
        <f t="shared" si="2"/>
        <v> </v>
      </c>
      <c r="D65">
        <f t="shared" si="55"/>
        <v>6</v>
      </c>
      <c r="E65">
        <f t="shared" si="3"/>
        <v>571.4285714285713</v>
      </c>
      <c r="F65">
        <f t="shared" si="56"/>
        <v>0.11489160156249995</v>
      </c>
      <c r="G65">
        <f t="shared" si="24"/>
        <v>256.5559601769738</v>
      </c>
      <c r="H65">
        <f t="shared" si="25"/>
        <v>827.9845316055452</v>
      </c>
      <c r="I65">
        <f t="shared" si="4"/>
        <v>225.6964236578137</v>
      </c>
      <c r="J65">
        <f t="shared" si="5"/>
        <v>571.4285714285713</v>
      </c>
      <c r="K65">
        <f t="shared" si="26"/>
        <v>0.4148899772955955</v>
      </c>
      <c r="L65">
        <f t="shared" si="27"/>
        <v>256.5559601769738</v>
      </c>
      <c r="M65">
        <f t="shared" si="28"/>
        <v>827.9845316055452</v>
      </c>
      <c r="N65">
        <f t="shared" si="6"/>
        <v>362.44306342657535</v>
      </c>
      <c r="O65">
        <f t="shared" si="7"/>
        <v>571.4285714285713</v>
      </c>
      <c r="P65">
        <f t="shared" si="29"/>
        <v>0.33313331225838394</v>
      </c>
      <c r="Q65">
        <f t="shared" si="30"/>
        <v>256.5559601769738</v>
      </c>
      <c r="R65">
        <f t="shared" si="31"/>
        <v>827.9845316055452</v>
      </c>
      <c r="S65">
        <f t="shared" si="8"/>
        <v>334.25516977985933</v>
      </c>
      <c r="T65">
        <f t="shared" si="9"/>
        <v>571.4285714285713</v>
      </c>
      <c r="U65">
        <f t="shared" si="32"/>
        <v>0.307224894292427</v>
      </c>
      <c r="V65">
        <f t="shared" si="33"/>
        <v>256.5559601769738</v>
      </c>
      <c r="W65">
        <f t="shared" si="34"/>
        <v>827.9845316055452</v>
      </c>
      <c r="X65">
        <f t="shared" si="10"/>
        <v>324.41953454348345</v>
      </c>
      <c r="Y65">
        <f t="shared" si="11"/>
        <v>571.4285714285713</v>
      </c>
      <c r="Z65">
        <f t="shared" si="35"/>
        <v>0.2981846392148927</v>
      </c>
      <c r="AA65">
        <f t="shared" si="36"/>
        <v>256.5559601769738</v>
      </c>
      <c r="AB65">
        <f t="shared" si="37"/>
        <v>827.9845316055452</v>
      </c>
      <c r="AC65">
        <f t="shared" si="12"/>
        <v>320.8647029608852</v>
      </c>
      <c r="AD65">
        <f t="shared" si="13"/>
        <v>571.4285714285713</v>
      </c>
      <c r="AE65">
        <f t="shared" si="38"/>
        <v>0.2949172768644154</v>
      </c>
      <c r="AF65">
        <f t="shared" si="39"/>
        <v>256.5559601769738</v>
      </c>
      <c r="AG65">
        <f t="shared" si="40"/>
        <v>827.9845316055452</v>
      </c>
      <c r="AH65">
        <f t="shared" si="14"/>
        <v>319.56318352331385</v>
      </c>
      <c r="AI65">
        <f t="shared" si="15"/>
        <v>571.4285714285713</v>
      </c>
      <c r="AJ65">
        <f t="shared" si="41"/>
        <v>0.293721007643237</v>
      </c>
      <c r="AK65">
        <f t="shared" si="42"/>
        <v>256.5559601769738</v>
      </c>
      <c r="AL65">
        <f t="shared" si="43"/>
        <v>827.9845316055452</v>
      </c>
      <c r="AM65">
        <f t="shared" si="16"/>
        <v>319.0843871409275</v>
      </c>
      <c r="AN65">
        <f t="shared" si="17"/>
        <v>571.4285714285713</v>
      </c>
      <c r="AO65">
        <f t="shared" si="44"/>
        <v>0.2932809301776794</v>
      </c>
      <c r="AP65">
        <f t="shared" si="45"/>
        <v>256.5559601769738</v>
      </c>
      <c r="AQ65">
        <f t="shared" si="46"/>
        <v>827.9845316055452</v>
      </c>
      <c r="AR65">
        <f t="shared" si="18"/>
        <v>318.90794034466694</v>
      </c>
      <c r="AS65">
        <f t="shared" si="19"/>
        <v>571.4285714285713</v>
      </c>
      <c r="AT65">
        <f t="shared" si="47"/>
        <v>0.2931187521375758</v>
      </c>
      <c r="AU65">
        <f t="shared" si="48"/>
        <v>256.5559601769738</v>
      </c>
      <c r="AV65">
        <f t="shared" si="49"/>
        <v>827.9845316055452</v>
      </c>
      <c r="AW65">
        <f t="shared" si="20"/>
        <v>318.8428737605171</v>
      </c>
      <c r="AX65">
        <f t="shared" si="21"/>
        <v>571.4285714285713</v>
      </c>
      <c r="AY65">
        <f t="shared" si="50"/>
        <v>0.29305894730508636</v>
      </c>
      <c r="AZ65">
        <f t="shared" si="51"/>
        <v>256.5559601769738</v>
      </c>
      <c r="BA65">
        <f t="shared" si="52"/>
        <v>827.9845316055452</v>
      </c>
      <c r="BB65">
        <f t="shared" si="22"/>
        <v>318.8188740497453</v>
      </c>
      <c r="BC65">
        <f t="shared" si="53"/>
        <v>118.28350451507787</v>
      </c>
      <c r="BD65" t="str">
        <f t="shared" si="54"/>
        <v> </v>
      </c>
    </row>
    <row r="66" spans="1:56" ht="12.75">
      <c r="A66">
        <f t="shared" si="1"/>
        <v>-300</v>
      </c>
      <c r="B66" t="str">
        <f t="shared" si="23"/>
        <v> </v>
      </c>
      <c r="C66" t="str">
        <f t="shared" si="2"/>
        <v> </v>
      </c>
      <c r="D66">
        <f t="shared" si="55"/>
        <v>7</v>
      </c>
      <c r="E66">
        <f t="shared" si="3"/>
        <v>666.6666666666666</v>
      </c>
      <c r="F66">
        <f t="shared" si="56"/>
        <v>0.04021206054687498</v>
      </c>
      <c r="G66">
        <f t="shared" si="24"/>
        <v>244.339009692356</v>
      </c>
      <c r="H66">
        <f t="shared" si="25"/>
        <v>911.0056763590226</v>
      </c>
      <c r="I66">
        <f t="shared" si="4"/>
        <v>153.22561704470948</v>
      </c>
      <c r="J66">
        <f t="shared" si="5"/>
        <v>666.6666666666666</v>
      </c>
      <c r="K66">
        <f t="shared" si="26"/>
        <v>0.09858428463894617</v>
      </c>
      <c r="L66">
        <f t="shared" si="27"/>
        <v>244.339009692356</v>
      </c>
      <c r="M66">
        <f t="shared" si="28"/>
        <v>911.0056763590226</v>
      </c>
      <c r="N66">
        <f t="shared" si="6"/>
        <v>213.304484556973</v>
      </c>
      <c r="O66">
        <f t="shared" si="7"/>
        <v>666.6666666666666</v>
      </c>
      <c r="P66">
        <f t="shared" si="29"/>
        <v>0.06861930278339964</v>
      </c>
      <c r="Q66">
        <f t="shared" si="30"/>
        <v>244.339009692356</v>
      </c>
      <c r="R66">
        <f t="shared" si="31"/>
        <v>911.0056763590226</v>
      </c>
      <c r="S66">
        <f t="shared" si="8"/>
        <v>186.61621214992215</v>
      </c>
      <c r="T66">
        <f t="shared" si="9"/>
        <v>666.6666666666666</v>
      </c>
      <c r="U66">
        <f t="shared" si="32"/>
        <v>0.06003377937600909</v>
      </c>
      <c r="V66">
        <f t="shared" si="33"/>
        <v>244.339009692356</v>
      </c>
      <c r="W66">
        <f t="shared" si="34"/>
        <v>911.0056763590226</v>
      </c>
      <c r="X66">
        <f t="shared" si="10"/>
        <v>177.63743672839246</v>
      </c>
      <c r="Y66">
        <f t="shared" si="11"/>
        <v>666.6666666666666</v>
      </c>
      <c r="Z66">
        <f t="shared" si="35"/>
        <v>0.057145338888910324</v>
      </c>
      <c r="AA66">
        <f t="shared" si="36"/>
        <v>244.339009692356</v>
      </c>
      <c r="AB66">
        <f t="shared" si="37"/>
        <v>911.0056763590226</v>
      </c>
      <c r="AC66">
        <f t="shared" si="12"/>
        <v>174.43537024223485</v>
      </c>
      <c r="AD66">
        <f t="shared" si="13"/>
        <v>666.6666666666666</v>
      </c>
      <c r="AE66">
        <f t="shared" si="38"/>
        <v>0.05611524535757841</v>
      </c>
      <c r="AF66">
        <f t="shared" si="39"/>
        <v>244.339009692356</v>
      </c>
      <c r="AG66">
        <f t="shared" si="40"/>
        <v>911.0056763590226</v>
      </c>
      <c r="AH66">
        <f t="shared" si="14"/>
        <v>173.26875751702852</v>
      </c>
      <c r="AI66">
        <f t="shared" si="15"/>
        <v>666.6666666666666</v>
      </c>
      <c r="AJ66">
        <f t="shared" si="41"/>
        <v>0.0557399501452524</v>
      </c>
      <c r="AK66">
        <f t="shared" si="42"/>
        <v>244.339009692356</v>
      </c>
      <c r="AL66">
        <f t="shared" si="43"/>
        <v>911.0056763590226</v>
      </c>
      <c r="AM66">
        <f t="shared" si="16"/>
        <v>172.84036687565302</v>
      </c>
      <c r="AN66">
        <f t="shared" si="17"/>
        <v>666.6666666666666</v>
      </c>
      <c r="AO66">
        <f t="shared" si="44"/>
        <v>0.055602138381982746</v>
      </c>
      <c r="AP66">
        <f t="shared" si="45"/>
        <v>244.339009692356</v>
      </c>
      <c r="AQ66">
        <f t="shared" si="46"/>
        <v>911.0056763590226</v>
      </c>
      <c r="AR66">
        <f t="shared" si="18"/>
        <v>172.6826011372508</v>
      </c>
      <c r="AS66">
        <f t="shared" si="19"/>
        <v>666.6666666666666</v>
      </c>
      <c r="AT66">
        <f t="shared" si="47"/>
        <v>0.05555138569858392</v>
      </c>
      <c r="AU66">
        <f t="shared" si="48"/>
        <v>244.339009692356</v>
      </c>
      <c r="AV66">
        <f t="shared" si="49"/>
        <v>911.0056763590226</v>
      </c>
      <c r="AW66">
        <f t="shared" si="20"/>
        <v>172.62443772390114</v>
      </c>
      <c r="AX66">
        <f t="shared" si="21"/>
        <v>666.6666666666666</v>
      </c>
      <c r="AY66">
        <f t="shared" si="50"/>
        <v>0.05553267473299009</v>
      </c>
      <c r="AZ66">
        <f t="shared" si="51"/>
        <v>244.339009692356</v>
      </c>
      <c r="BA66">
        <f t="shared" si="52"/>
        <v>911.0056763590226</v>
      </c>
      <c r="BB66">
        <f t="shared" si="22"/>
        <v>172.60298618760757</v>
      </c>
      <c r="BC66">
        <f t="shared" si="53"/>
        <v>113.87570954487782</v>
      </c>
      <c r="BD66" t="str">
        <f t="shared" si="54"/>
        <v> </v>
      </c>
    </row>
    <row r="67" spans="1:56" ht="12.75">
      <c r="A67">
        <f t="shared" si="1"/>
        <v>-300</v>
      </c>
      <c r="B67" t="str">
        <f t="shared" si="23"/>
        <v> </v>
      </c>
      <c r="C67" t="str">
        <f t="shared" si="2"/>
        <v> </v>
      </c>
      <c r="D67">
        <f t="shared" si="55"/>
        <v>8</v>
      </c>
      <c r="E67">
        <f t="shared" si="3"/>
        <v>761.9047619047618</v>
      </c>
      <c r="F67">
        <f t="shared" si="56"/>
        <v>0.014074221191406243</v>
      </c>
      <c r="G67">
        <f t="shared" si="24"/>
        <v>232.70381875462476</v>
      </c>
      <c r="H67">
        <f t="shared" si="25"/>
        <v>994.6085806593866</v>
      </c>
      <c r="I67">
        <f t="shared" si="4"/>
        <v>104.02508528149268</v>
      </c>
      <c r="J67">
        <f t="shared" si="5"/>
        <v>761.9047619047618</v>
      </c>
      <c r="K67">
        <f t="shared" si="26"/>
        <v>0.023425152955306013</v>
      </c>
      <c r="L67">
        <f t="shared" si="27"/>
        <v>232.70381875462476</v>
      </c>
      <c r="M67">
        <f t="shared" si="28"/>
        <v>994.6085806593866</v>
      </c>
      <c r="N67">
        <f t="shared" si="6"/>
        <v>125.53365679554024</v>
      </c>
      <c r="O67">
        <f t="shared" si="7"/>
        <v>761.9047619047618</v>
      </c>
      <c r="P67">
        <f t="shared" si="29"/>
        <v>0.014134307621652084</v>
      </c>
      <c r="Q67">
        <f t="shared" si="30"/>
        <v>232.70381875462476</v>
      </c>
      <c r="R67">
        <f t="shared" si="31"/>
        <v>994.6085806593866</v>
      </c>
      <c r="S67">
        <f t="shared" si="8"/>
        <v>104.18869709665498</v>
      </c>
      <c r="T67">
        <f t="shared" si="9"/>
        <v>761.9047619047618</v>
      </c>
      <c r="U67">
        <f t="shared" si="32"/>
        <v>0.01173099814866198</v>
      </c>
      <c r="V67">
        <f t="shared" si="33"/>
        <v>232.70381875462476</v>
      </c>
      <c r="W67">
        <f t="shared" si="34"/>
        <v>994.6085806593866</v>
      </c>
      <c r="X67">
        <f t="shared" si="10"/>
        <v>97.26621108632457</v>
      </c>
      <c r="Y67">
        <f t="shared" si="11"/>
        <v>761.9047619047618</v>
      </c>
      <c r="Z67">
        <f t="shared" si="35"/>
        <v>0.010951569354231536</v>
      </c>
      <c r="AA67">
        <f t="shared" si="36"/>
        <v>232.70381875462476</v>
      </c>
      <c r="AB67">
        <f t="shared" si="37"/>
        <v>994.6085806593866</v>
      </c>
      <c r="AC67">
        <f t="shared" si="12"/>
        <v>94.8303073250622</v>
      </c>
      <c r="AD67">
        <f t="shared" si="13"/>
        <v>761.9047619047618</v>
      </c>
      <c r="AE67">
        <f t="shared" si="38"/>
        <v>0.010677301767535653</v>
      </c>
      <c r="AF67">
        <f t="shared" si="39"/>
        <v>232.70381875462476</v>
      </c>
      <c r="AG67">
        <f t="shared" si="40"/>
        <v>994.6085806593866</v>
      </c>
      <c r="AH67">
        <f t="shared" si="14"/>
        <v>93.9471875342128</v>
      </c>
      <c r="AI67">
        <f t="shared" si="15"/>
        <v>761.9047619047618</v>
      </c>
      <c r="AJ67">
        <f t="shared" si="41"/>
        <v>0.010577867981336274</v>
      </c>
      <c r="AK67">
        <f t="shared" si="42"/>
        <v>232.70381875462476</v>
      </c>
      <c r="AL67">
        <f t="shared" si="43"/>
        <v>994.6085806593866</v>
      </c>
      <c r="AM67">
        <f t="shared" si="16"/>
        <v>93.62348527731699</v>
      </c>
      <c r="AN67">
        <f t="shared" si="17"/>
        <v>761.9047619047618</v>
      </c>
      <c r="AO67">
        <f t="shared" si="44"/>
        <v>0.0105414211240266</v>
      </c>
      <c r="AP67">
        <f t="shared" si="45"/>
        <v>232.70381875462476</v>
      </c>
      <c r="AQ67">
        <f t="shared" si="46"/>
        <v>994.6085806593866</v>
      </c>
      <c r="AR67">
        <f t="shared" si="18"/>
        <v>93.50435333563344</v>
      </c>
      <c r="AS67">
        <f t="shared" si="19"/>
        <v>761.9047619047618</v>
      </c>
      <c r="AT67">
        <f t="shared" si="47"/>
        <v>0.010528007609640873</v>
      </c>
      <c r="AU67">
        <f t="shared" si="48"/>
        <v>232.70381875462476</v>
      </c>
      <c r="AV67">
        <f t="shared" si="49"/>
        <v>994.6085806593866</v>
      </c>
      <c r="AW67">
        <f t="shared" si="20"/>
        <v>93.46044384819847</v>
      </c>
      <c r="AX67">
        <f t="shared" si="21"/>
        <v>761.9047619047618</v>
      </c>
      <c r="AY67">
        <f t="shared" si="50"/>
        <v>0.010523063674932382</v>
      </c>
      <c r="AZ67">
        <f t="shared" si="51"/>
        <v>232.70381875462476</v>
      </c>
      <c r="BA67">
        <f t="shared" si="52"/>
        <v>994.6085806593866</v>
      </c>
      <c r="BB67">
        <f t="shared" si="22"/>
        <v>93.44425084517121</v>
      </c>
      <c r="BC67">
        <f t="shared" si="53"/>
        <v>110.51206451770963</v>
      </c>
      <c r="BD67" t="str">
        <f t="shared" si="54"/>
        <v> </v>
      </c>
    </row>
    <row r="68" spans="1:56" ht="12.75">
      <c r="A68">
        <f t="shared" si="1"/>
        <v>-300</v>
      </c>
      <c r="B68" t="str">
        <f t="shared" si="23"/>
        <v> </v>
      </c>
      <c r="C68" t="str">
        <f t="shared" si="2"/>
        <v> </v>
      </c>
      <c r="D68">
        <f t="shared" si="55"/>
        <v>9</v>
      </c>
      <c r="E68">
        <f t="shared" si="3"/>
        <v>857.142857142857</v>
      </c>
      <c r="F68">
        <f t="shared" si="56"/>
        <v>0.0049259774169921845</v>
      </c>
      <c r="G68">
        <f t="shared" si="24"/>
        <v>221.62268452821402</v>
      </c>
      <c r="H68">
        <f t="shared" si="25"/>
        <v>1078.765541671071</v>
      </c>
      <c r="I68">
        <f t="shared" si="4"/>
        <v>70.62277559413788</v>
      </c>
      <c r="J68">
        <f t="shared" si="5"/>
        <v>857.142857142857</v>
      </c>
      <c r="K68">
        <f t="shared" si="26"/>
        <v>0.00556617916323248</v>
      </c>
      <c r="L68">
        <f t="shared" si="27"/>
        <v>221.62268452821402</v>
      </c>
      <c r="M68">
        <f t="shared" si="28"/>
        <v>1078.765541671071</v>
      </c>
      <c r="N68">
        <f t="shared" si="6"/>
        <v>73.87889205044533</v>
      </c>
      <c r="O68">
        <f t="shared" si="7"/>
        <v>857.142857142857</v>
      </c>
      <c r="P68">
        <f t="shared" si="29"/>
        <v>0.002911406030663177</v>
      </c>
      <c r="Q68">
        <f t="shared" si="30"/>
        <v>221.62268452821402</v>
      </c>
      <c r="R68">
        <f t="shared" si="31"/>
        <v>1078.765541671071</v>
      </c>
      <c r="S68">
        <f t="shared" si="8"/>
        <v>58.169032999007065</v>
      </c>
      <c r="T68">
        <f t="shared" si="9"/>
        <v>857.142857142857</v>
      </c>
      <c r="U68">
        <f t="shared" si="32"/>
        <v>0.0022923147433710554</v>
      </c>
      <c r="V68">
        <f t="shared" si="33"/>
        <v>221.62268452821402</v>
      </c>
      <c r="W68">
        <f t="shared" si="34"/>
        <v>1078.765541671071</v>
      </c>
      <c r="X68">
        <f t="shared" si="10"/>
        <v>53.2585697774669</v>
      </c>
      <c r="Y68">
        <f t="shared" si="11"/>
        <v>857.142857142857</v>
      </c>
      <c r="Z68">
        <f t="shared" si="35"/>
        <v>0.0020988040958808355</v>
      </c>
      <c r="AA68">
        <f t="shared" si="36"/>
        <v>221.62268452821402</v>
      </c>
      <c r="AB68">
        <f t="shared" si="37"/>
        <v>1078.765541671071</v>
      </c>
      <c r="AC68">
        <f t="shared" si="12"/>
        <v>51.553691059775616</v>
      </c>
      <c r="AD68">
        <f t="shared" si="13"/>
        <v>857.142857142857</v>
      </c>
      <c r="AE68">
        <f t="shared" si="38"/>
        <v>0.0020316185433843724</v>
      </c>
      <c r="AF68">
        <f t="shared" si="39"/>
        <v>221.62268452821402</v>
      </c>
      <c r="AG68">
        <f t="shared" si="40"/>
        <v>1078.765541671071</v>
      </c>
      <c r="AH68">
        <f t="shared" si="14"/>
        <v>50.9386352858284</v>
      </c>
      <c r="AI68">
        <f t="shared" si="15"/>
        <v>857.142857142857</v>
      </c>
      <c r="AJ68">
        <f t="shared" si="41"/>
        <v>0.002007380536563135</v>
      </c>
      <c r="AK68">
        <f t="shared" si="42"/>
        <v>221.62268452821402</v>
      </c>
      <c r="AL68">
        <f t="shared" si="43"/>
        <v>1078.765541671071</v>
      </c>
      <c r="AM68">
        <f t="shared" si="16"/>
        <v>50.7135986454951</v>
      </c>
      <c r="AN68">
        <f t="shared" si="17"/>
        <v>857.142857142857</v>
      </c>
      <c r="AO68">
        <f t="shared" si="44"/>
        <v>0.001998512333296914</v>
      </c>
      <c r="AP68">
        <f t="shared" si="45"/>
        <v>221.62268452821402</v>
      </c>
      <c r="AQ68">
        <f t="shared" si="46"/>
        <v>1078.765541671071</v>
      </c>
      <c r="AR68">
        <f t="shared" si="18"/>
        <v>50.63083388329242</v>
      </c>
      <c r="AS68">
        <f t="shared" si="19"/>
        <v>857.142857142857</v>
      </c>
      <c r="AT68">
        <f t="shared" si="47"/>
        <v>0.001995250754500649</v>
      </c>
      <c r="AU68">
        <f t="shared" si="48"/>
        <v>221.62268452821402</v>
      </c>
      <c r="AV68">
        <f t="shared" si="49"/>
        <v>1078.765541671071</v>
      </c>
      <c r="AW68">
        <f t="shared" si="20"/>
        <v>50.60033607914165</v>
      </c>
      <c r="AX68">
        <f t="shared" si="21"/>
        <v>857.142857142857</v>
      </c>
      <c r="AY68">
        <f t="shared" si="50"/>
        <v>0.0019940489025445326</v>
      </c>
      <c r="AZ68">
        <f t="shared" si="51"/>
        <v>221.62268452821402</v>
      </c>
      <c r="BA68">
        <f t="shared" si="52"/>
        <v>1078.765541671071</v>
      </c>
      <c r="BB68">
        <f t="shared" si="22"/>
        <v>50.58909007822371</v>
      </c>
      <c r="BC68">
        <f t="shared" si="53"/>
        <v>107.87655416710712</v>
      </c>
      <c r="BD68" t="str">
        <f t="shared" si="54"/>
        <v> </v>
      </c>
    </row>
    <row r="69" spans="1:56" ht="12.75">
      <c r="A69">
        <f t="shared" si="1"/>
        <v>-300</v>
      </c>
      <c r="B69" t="str">
        <f t="shared" si="23"/>
        <v> </v>
      </c>
      <c r="C69" t="str">
        <f t="shared" si="2"/>
        <v> </v>
      </c>
      <c r="D69">
        <f t="shared" si="55"/>
        <v>10</v>
      </c>
      <c r="E69">
        <f t="shared" si="3"/>
        <v>952.3809523809523</v>
      </c>
      <c r="F69">
        <f t="shared" si="56"/>
        <v>0.0017240920959472644</v>
      </c>
      <c r="G69">
        <f t="shared" si="24"/>
        <v>211.06922336020386</v>
      </c>
      <c r="H69">
        <f t="shared" si="25"/>
        <v>1163.4501757411563</v>
      </c>
      <c r="I69">
        <f t="shared" si="4"/>
        <v>47.94590092498877</v>
      </c>
      <c r="J69">
        <f t="shared" si="5"/>
        <v>952.3809523809523</v>
      </c>
      <c r="K69">
        <f t="shared" si="26"/>
        <v>0.0013226103810855003</v>
      </c>
      <c r="L69">
        <f t="shared" si="27"/>
        <v>211.06922336020386</v>
      </c>
      <c r="M69">
        <f t="shared" si="28"/>
        <v>1163.4501757411563</v>
      </c>
      <c r="N69">
        <f t="shared" si="6"/>
        <v>43.47910217808025</v>
      </c>
      <c r="O69">
        <f t="shared" si="7"/>
        <v>952.3809523809523</v>
      </c>
      <c r="P69">
        <f t="shared" si="29"/>
        <v>0.0005996958112328932</v>
      </c>
      <c r="Q69">
        <f t="shared" si="30"/>
        <v>211.06922336020386</v>
      </c>
      <c r="R69">
        <f t="shared" si="31"/>
        <v>1163.4501757411563</v>
      </c>
      <c r="S69">
        <f t="shared" si="8"/>
        <v>32.4760410133606</v>
      </c>
      <c r="T69">
        <f t="shared" si="9"/>
        <v>952.3809523809523</v>
      </c>
      <c r="U69">
        <f t="shared" si="32"/>
        <v>0.00044793348495035366</v>
      </c>
      <c r="V69">
        <f t="shared" si="33"/>
        <v>211.06922336020386</v>
      </c>
      <c r="W69">
        <f t="shared" si="34"/>
        <v>1163.4501757411563</v>
      </c>
      <c r="X69">
        <f t="shared" si="10"/>
        <v>29.161979510273248</v>
      </c>
      <c r="Y69">
        <f t="shared" si="11"/>
        <v>952.3809523809523</v>
      </c>
      <c r="Z69">
        <f t="shared" si="35"/>
        <v>0.00040222350700670555</v>
      </c>
      <c r="AA69">
        <f t="shared" si="36"/>
        <v>211.06922336020386</v>
      </c>
      <c r="AB69">
        <f t="shared" si="37"/>
        <v>1163.4501757411563</v>
      </c>
      <c r="AC69">
        <f t="shared" si="12"/>
        <v>28.026726231903446</v>
      </c>
      <c r="AD69">
        <f t="shared" si="13"/>
        <v>952.3809523809523</v>
      </c>
      <c r="AE69">
        <f t="shared" si="38"/>
        <v>0.0003865652573736207</v>
      </c>
      <c r="AF69">
        <f t="shared" si="39"/>
        <v>211.06922336020386</v>
      </c>
      <c r="AG69">
        <f t="shared" si="40"/>
        <v>1163.4501757411563</v>
      </c>
      <c r="AH69">
        <f t="shared" si="14"/>
        <v>27.61918299936026</v>
      </c>
      <c r="AI69">
        <f t="shared" si="15"/>
        <v>952.3809523809523</v>
      </c>
      <c r="AJ69">
        <f t="shared" si="41"/>
        <v>0.0003809441208457446</v>
      </c>
      <c r="AK69">
        <f t="shared" si="42"/>
        <v>211.06922336020386</v>
      </c>
      <c r="AL69">
        <f t="shared" si="43"/>
        <v>1163.4501757411563</v>
      </c>
      <c r="AM69">
        <f t="shared" si="16"/>
        <v>27.470341228574952</v>
      </c>
      <c r="AN69">
        <f t="shared" si="17"/>
        <v>952.3809523809523</v>
      </c>
      <c r="AO69">
        <f t="shared" si="44"/>
        <v>0.0003788911854812827</v>
      </c>
      <c r="AP69">
        <f t="shared" si="45"/>
        <v>211.06922336020386</v>
      </c>
      <c r="AQ69">
        <f t="shared" si="46"/>
        <v>1163.4501757411563</v>
      </c>
      <c r="AR69">
        <f t="shared" si="18"/>
        <v>27.41563625937229</v>
      </c>
      <c r="AS69">
        <f t="shared" si="19"/>
        <v>952.3809523809523</v>
      </c>
      <c r="AT69">
        <f t="shared" si="47"/>
        <v>0.00037813665424119204</v>
      </c>
      <c r="AU69">
        <f t="shared" si="48"/>
        <v>211.06922336020386</v>
      </c>
      <c r="AV69">
        <f t="shared" si="49"/>
        <v>1163.4501757411563</v>
      </c>
      <c r="AW69">
        <f t="shared" si="20"/>
        <v>27.39548311455444</v>
      </c>
      <c r="AX69">
        <f t="shared" si="21"/>
        <v>952.3809523809523</v>
      </c>
      <c r="AY69">
        <f t="shared" si="50"/>
        <v>0.0003778586872196805</v>
      </c>
      <c r="AZ69">
        <f t="shared" si="51"/>
        <v>211.06922336020386</v>
      </c>
      <c r="BA69">
        <f t="shared" si="52"/>
        <v>1163.4501757411563</v>
      </c>
      <c r="BB69">
        <f t="shared" si="22"/>
        <v>27.38805236057905</v>
      </c>
      <c r="BC69">
        <f t="shared" si="53"/>
        <v>105.76819779465058</v>
      </c>
      <c r="BD69" t="str">
        <f t="shared" si="54"/>
        <v> </v>
      </c>
    </row>
    <row r="70" spans="1:56" ht="12.75">
      <c r="A70">
        <f t="shared" si="1"/>
        <v>-300</v>
      </c>
      <c r="B70" t="str">
        <f t="shared" si="23"/>
        <v> </v>
      </c>
      <c r="C70" t="str">
        <f t="shared" si="2"/>
        <v> </v>
      </c>
      <c r="D70">
        <f t="shared" si="55"/>
        <v>11</v>
      </c>
      <c r="E70">
        <f t="shared" si="3"/>
        <v>1047.6190476190475</v>
      </c>
      <c r="F70">
        <f t="shared" si="56"/>
        <v>0.0006034322335815424</v>
      </c>
      <c r="G70">
        <f t="shared" si="24"/>
        <v>201.0183079620989</v>
      </c>
      <c r="H70">
        <f t="shared" si="25"/>
        <v>1248.6373555811465</v>
      </c>
      <c r="I70">
        <f t="shared" si="4"/>
        <v>32.55053906008834</v>
      </c>
      <c r="J70">
        <f t="shared" si="5"/>
        <v>1047.6190476190475</v>
      </c>
      <c r="K70">
        <f t="shared" si="26"/>
        <v>0.0003142727118289976</v>
      </c>
      <c r="L70">
        <f t="shared" si="27"/>
        <v>201.0183079620989</v>
      </c>
      <c r="M70">
        <f t="shared" si="28"/>
        <v>1248.6373555811465</v>
      </c>
      <c r="N70">
        <f t="shared" si="6"/>
        <v>25.588260377823936</v>
      </c>
      <c r="O70">
        <f t="shared" si="7"/>
        <v>1047.6190476190475</v>
      </c>
      <c r="P70">
        <f t="shared" si="29"/>
        <v>0.00012352624890605107</v>
      </c>
      <c r="Q70">
        <f t="shared" si="30"/>
        <v>201.0183079620989</v>
      </c>
      <c r="R70">
        <f t="shared" si="31"/>
        <v>1248.6373555811465</v>
      </c>
      <c r="S70">
        <f t="shared" si="8"/>
        <v>18.131524378606795</v>
      </c>
      <c r="T70">
        <f t="shared" si="9"/>
        <v>1047.6190476190475</v>
      </c>
      <c r="U70">
        <f t="shared" si="32"/>
        <v>8.752917003216709E-05</v>
      </c>
      <c r="V70">
        <f t="shared" si="33"/>
        <v>201.0183079620989</v>
      </c>
      <c r="W70">
        <f t="shared" si="34"/>
        <v>1248.6373555811465</v>
      </c>
      <c r="X70">
        <f t="shared" si="10"/>
        <v>15.96777856617171</v>
      </c>
      <c r="Y70">
        <f t="shared" si="11"/>
        <v>1047.6190476190475</v>
      </c>
      <c r="Z70">
        <f t="shared" si="35"/>
        <v>7.70837782841638E-05</v>
      </c>
      <c r="AA70">
        <f t="shared" si="36"/>
        <v>201.0183079620989</v>
      </c>
      <c r="AB70">
        <f t="shared" si="37"/>
        <v>1248.6373555811465</v>
      </c>
      <c r="AC70">
        <f t="shared" si="12"/>
        <v>15.236491648431025</v>
      </c>
      <c r="AD70">
        <f t="shared" si="13"/>
        <v>1047.6190476190475</v>
      </c>
      <c r="AE70">
        <f t="shared" si="38"/>
        <v>7.355352149887401E-05</v>
      </c>
      <c r="AF70">
        <f t="shared" si="39"/>
        <v>201.0183079620989</v>
      </c>
      <c r="AG70">
        <f t="shared" si="40"/>
        <v>1248.6373555811465</v>
      </c>
      <c r="AH70">
        <f t="shared" si="14"/>
        <v>14.975259256000804</v>
      </c>
      <c r="AI70">
        <f t="shared" si="15"/>
        <v>1047.6190476190475</v>
      </c>
      <c r="AJ70">
        <f t="shared" si="41"/>
        <v>7.229243313048987E-05</v>
      </c>
      <c r="AK70">
        <f t="shared" si="42"/>
        <v>201.0183079620989</v>
      </c>
      <c r="AL70">
        <f t="shared" si="43"/>
        <v>1248.6373555811465</v>
      </c>
      <c r="AM70">
        <f t="shared" si="16"/>
        <v>14.880025621715133</v>
      </c>
      <c r="AN70">
        <f t="shared" si="17"/>
        <v>1047.6190476190475</v>
      </c>
      <c r="AO70">
        <f t="shared" si="44"/>
        <v>7.183269677329714E-05</v>
      </c>
      <c r="AP70">
        <f t="shared" si="45"/>
        <v>201.0183079620989</v>
      </c>
      <c r="AQ70">
        <f t="shared" si="46"/>
        <v>1248.6373555811465</v>
      </c>
      <c r="AR70">
        <f t="shared" si="18"/>
        <v>14.845047056478231</v>
      </c>
      <c r="AS70">
        <f t="shared" si="19"/>
        <v>1047.6190476190475</v>
      </c>
      <c r="AT70">
        <f t="shared" si="47"/>
        <v>7.166383922331009E-05</v>
      </c>
      <c r="AU70">
        <f t="shared" si="48"/>
        <v>201.0183079620989</v>
      </c>
      <c r="AV70">
        <f t="shared" si="49"/>
        <v>1248.6373555811465</v>
      </c>
      <c r="AW70">
        <f t="shared" si="20"/>
        <v>14.8321642351544</v>
      </c>
      <c r="AX70">
        <f t="shared" si="21"/>
        <v>1047.6190476190475</v>
      </c>
      <c r="AY70">
        <f t="shared" si="50"/>
        <v>7.160164794613992E-05</v>
      </c>
      <c r="AZ70">
        <f t="shared" si="51"/>
        <v>201.0183079620989</v>
      </c>
      <c r="BA70">
        <f t="shared" si="52"/>
        <v>1248.6373555811465</v>
      </c>
      <c r="BB70">
        <f t="shared" si="22"/>
        <v>14.827414585752862</v>
      </c>
      <c r="BC70">
        <f t="shared" si="53"/>
        <v>104.05311296509552</v>
      </c>
      <c r="BD70" t="str">
        <f t="shared" si="54"/>
        <v> </v>
      </c>
    </row>
    <row r="71" spans="1:56" ht="12.75">
      <c r="A71">
        <f t="shared" si="1"/>
        <v>-300</v>
      </c>
      <c r="B71" t="str">
        <f t="shared" si="23"/>
        <v> </v>
      </c>
      <c r="C71" t="str">
        <f t="shared" si="2"/>
        <v> </v>
      </c>
      <c r="D71">
        <f t="shared" si="55"/>
        <v>12</v>
      </c>
      <c r="E71">
        <f t="shared" si="3"/>
        <v>1142.8571428571427</v>
      </c>
      <c r="F71">
        <f t="shared" si="56"/>
        <v>0.00021120128175353982</v>
      </c>
      <c r="G71">
        <f t="shared" si="24"/>
        <v>191.44600758295132</v>
      </c>
      <c r="H71">
        <f t="shared" si="25"/>
        <v>1334.303150440094</v>
      </c>
      <c r="I71">
        <f t="shared" si="4"/>
        <v>22.098606401410215</v>
      </c>
      <c r="J71">
        <f t="shared" si="5"/>
        <v>1142.8571428571427</v>
      </c>
      <c r="K71">
        <f t="shared" si="26"/>
        <v>7.467606395111708E-05</v>
      </c>
      <c r="L71">
        <f t="shared" si="27"/>
        <v>191.44600758295132</v>
      </c>
      <c r="M71">
        <f t="shared" si="28"/>
        <v>1334.303150440094</v>
      </c>
      <c r="N71">
        <f t="shared" si="6"/>
        <v>15.05916719442767</v>
      </c>
      <c r="O71">
        <f t="shared" si="7"/>
        <v>1142.8571428571427</v>
      </c>
      <c r="P71">
        <f t="shared" si="29"/>
        <v>2.544412330883186E-05</v>
      </c>
      <c r="Q71">
        <f t="shared" si="30"/>
        <v>191.44600758295132</v>
      </c>
      <c r="R71">
        <f t="shared" si="31"/>
        <v>1334.303150440094</v>
      </c>
      <c r="S71">
        <f t="shared" si="8"/>
        <v>10.122914186392494</v>
      </c>
      <c r="T71">
        <f t="shared" si="9"/>
        <v>1142.8571428571427</v>
      </c>
      <c r="U71">
        <f t="shared" si="32"/>
        <v>1.7103779609977492E-05</v>
      </c>
      <c r="V71">
        <f t="shared" si="33"/>
        <v>191.44600758295132</v>
      </c>
      <c r="W71">
        <f t="shared" si="34"/>
        <v>1334.303150440094</v>
      </c>
      <c r="X71">
        <f t="shared" si="10"/>
        <v>8.74323199659582</v>
      </c>
      <c r="Y71">
        <f t="shared" si="11"/>
        <v>1142.8571428571427</v>
      </c>
      <c r="Z71">
        <f t="shared" si="35"/>
        <v>1.477265443479679E-05</v>
      </c>
      <c r="AA71">
        <f t="shared" si="36"/>
        <v>191.44600758295132</v>
      </c>
      <c r="AB71">
        <f t="shared" si="37"/>
        <v>1334.303150440094</v>
      </c>
      <c r="AC71">
        <f t="shared" si="12"/>
        <v>8.283189261271842</v>
      </c>
      <c r="AD71">
        <f t="shared" si="13"/>
        <v>1142.8571428571427</v>
      </c>
      <c r="AE71">
        <f t="shared" si="38"/>
        <v>1.3995361511902158E-05</v>
      </c>
      <c r="AF71">
        <f t="shared" si="39"/>
        <v>191.44600758295132</v>
      </c>
      <c r="AG71">
        <f t="shared" si="40"/>
        <v>1334.303150440094</v>
      </c>
      <c r="AH71">
        <f t="shared" si="14"/>
        <v>8.119660519633479</v>
      </c>
      <c r="AI71">
        <f t="shared" si="15"/>
        <v>1142.8571428571427</v>
      </c>
      <c r="AJ71">
        <f t="shared" si="41"/>
        <v>1.3719061673201634E-05</v>
      </c>
      <c r="AK71">
        <f t="shared" si="42"/>
        <v>191.44600758295132</v>
      </c>
      <c r="AL71">
        <f t="shared" si="43"/>
        <v>1334.303150440094</v>
      </c>
      <c r="AM71">
        <f t="shared" si="16"/>
        <v>8.060153336303678</v>
      </c>
      <c r="AN71">
        <f t="shared" si="17"/>
        <v>1142.8571428571427</v>
      </c>
      <c r="AO71">
        <f t="shared" si="44"/>
        <v>1.3618517726059258E-05</v>
      </c>
      <c r="AP71">
        <f t="shared" si="45"/>
        <v>191.44600758295132</v>
      </c>
      <c r="AQ71">
        <f t="shared" si="46"/>
        <v>1334.303150440094</v>
      </c>
      <c r="AR71">
        <f t="shared" si="18"/>
        <v>8.038311422873354</v>
      </c>
      <c r="AS71">
        <f t="shared" si="19"/>
        <v>1142.8571428571427</v>
      </c>
      <c r="AT71">
        <f t="shared" si="47"/>
        <v>1.3581613405159783E-05</v>
      </c>
      <c r="AU71">
        <f t="shared" si="48"/>
        <v>191.44600758295132</v>
      </c>
      <c r="AV71">
        <f t="shared" si="49"/>
        <v>1334.303150440094</v>
      </c>
      <c r="AW71">
        <f t="shared" si="20"/>
        <v>8.0302688942805</v>
      </c>
      <c r="AX71">
        <f t="shared" si="21"/>
        <v>1142.8571428571427</v>
      </c>
      <c r="AY71">
        <f t="shared" si="50"/>
        <v>1.3568024666380981E-05</v>
      </c>
      <c r="AZ71">
        <f t="shared" si="51"/>
        <v>191.44600758295132</v>
      </c>
      <c r="BA71">
        <f t="shared" si="52"/>
        <v>1334.303150440094</v>
      </c>
      <c r="BB71">
        <f t="shared" si="22"/>
        <v>8.027304037662816</v>
      </c>
      <c r="BC71">
        <f t="shared" si="53"/>
        <v>102.63870388000721</v>
      </c>
      <c r="BD71" t="str">
        <f t="shared" si="54"/>
        <v> </v>
      </c>
    </row>
    <row r="72" spans="1:56" ht="12.75">
      <c r="A72">
        <f t="shared" si="1"/>
        <v>-300</v>
      </c>
      <c r="B72" t="str">
        <f t="shared" si="23"/>
        <v> </v>
      </c>
      <c r="C72" t="str">
        <f t="shared" si="2"/>
        <v> </v>
      </c>
      <c r="D72">
        <f t="shared" si="55"/>
        <v>13</v>
      </c>
      <c r="E72">
        <f t="shared" si="3"/>
        <v>1238.0952380952378</v>
      </c>
      <c r="F72">
        <f t="shared" si="56"/>
        <v>7.392044861373894E-05</v>
      </c>
      <c r="G72">
        <f t="shared" si="24"/>
        <v>182.3295310313822</v>
      </c>
      <c r="H72">
        <f t="shared" si="25"/>
        <v>1420.42476912662</v>
      </c>
      <c r="I72">
        <f t="shared" si="4"/>
        <v>15.002774730794988</v>
      </c>
      <c r="J72">
        <f t="shared" si="5"/>
        <v>1238.0952380952378</v>
      </c>
      <c r="K72">
        <f t="shared" si="26"/>
        <v>1.774418941681971E-05</v>
      </c>
      <c r="L72">
        <f t="shared" si="27"/>
        <v>182.3295310313822</v>
      </c>
      <c r="M72">
        <f t="shared" si="28"/>
        <v>1420.42476912662</v>
      </c>
      <c r="N72">
        <f t="shared" si="6"/>
        <v>8.862600006457031</v>
      </c>
      <c r="O72">
        <f t="shared" si="7"/>
        <v>1238.0952380952378</v>
      </c>
      <c r="P72">
        <f t="shared" si="29"/>
        <v>5.241018946891435E-06</v>
      </c>
      <c r="Q72">
        <f t="shared" si="30"/>
        <v>182.3295310313822</v>
      </c>
      <c r="R72">
        <f t="shared" si="31"/>
        <v>1420.42476912662</v>
      </c>
      <c r="S72">
        <f t="shared" si="8"/>
        <v>5.651669958096508</v>
      </c>
      <c r="T72">
        <f t="shared" si="9"/>
        <v>1238.0952380952378</v>
      </c>
      <c r="U72">
        <f t="shared" si="32"/>
        <v>3.34219182975428E-06</v>
      </c>
      <c r="V72">
        <f t="shared" si="33"/>
        <v>182.3295310313822</v>
      </c>
      <c r="W72">
        <f t="shared" si="34"/>
        <v>1420.42476912662</v>
      </c>
      <c r="X72">
        <f t="shared" si="10"/>
        <v>4.787397660200929</v>
      </c>
      <c r="Y72">
        <f t="shared" si="11"/>
        <v>1238.0952380952378</v>
      </c>
      <c r="Z72">
        <f t="shared" si="35"/>
        <v>2.8310926618753343E-06</v>
      </c>
      <c r="AA72">
        <f t="shared" si="36"/>
        <v>182.3295310313822</v>
      </c>
      <c r="AB72">
        <f t="shared" si="37"/>
        <v>1420.42476912662</v>
      </c>
      <c r="AC72">
        <f t="shared" si="12"/>
        <v>4.503085481959652</v>
      </c>
      <c r="AD72">
        <f t="shared" si="13"/>
        <v>1238.0952380952378</v>
      </c>
      <c r="AE72">
        <f t="shared" si="38"/>
        <v>2.6629607917797785E-06</v>
      </c>
      <c r="AF72">
        <f t="shared" si="39"/>
        <v>182.3295310313822</v>
      </c>
      <c r="AG72">
        <f t="shared" si="40"/>
        <v>1420.42476912662</v>
      </c>
      <c r="AH72">
        <f t="shared" si="14"/>
        <v>4.402520572568786</v>
      </c>
      <c r="AI72">
        <f t="shared" si="15"/>
        <v>1238.0952380952378</v>
      </c>
      <c r="AJ72">
        <f t="shared" si="41"/>
        <v>2.603490366043996E-06</v>
      </c>
      <c r="AK72">
        <f t="shared" si="42"/>
        <v>182.3295310313822</v>
      </c>
      <c r="AL72">
        <f t="shared" si="43"/>
        <v>1420.42476912662</v>
      </c>
      <c r="AM72">
        <f t="shared" si="16"/>
        <v>4.365991931486947</v>
      </c>
      <c r="AN72">
        <f t="shared" si="17"/>
        <v>1238.0952380952378</v>
      </c>
      <c r="AO72">
        <f t="shared" si="44"/>
        <v>2.5818886577558376E-06</v>
      </c>
      <c r="AP72">
        <f t="shared" si="45"/>
        <v>182.3295310313822</v>
      </c>
      <c r="AQ72">
        <f t="shared" si="46"/>
        <v>1420.42476912662</v>
      </c>
      <c r="AR72">
        <f t="shared" si="18"/>
        <v>4.3525931770555815</v>
      </c>
      <c r="AS72">
        <f t="shared" si="19"/>
        <v>1238.0952380952378</v>
      </c>
      <c r="AT72">
        <f t="shared" si="47"/>
        <v>2.5739651222483824E-06</v>
      </c>
      <c r="AU72">
        <f t="shared" si="48"/>
        <v>182.3295310313822</v>
      </c>
      <c r="AV72">
        <f t="shared" si="49"/>
        <v>1420.42476912662</v>
      </c>
      <c r="AW72">
        <f t="shared" si="20"/>
        <v>4.347660765622428</v>
      </c>
      <c r="AX72">
        <f t="shared" si="21"/>
        <v>1238.0952380952378</v>
      </c>
      <c r="AY72">
        <f t="shared" si="50"/>
        <v>2.5710482737212927E-06</v>
      </c>
      <c r="AZ72">
        <f t="shared" si="51"/>
        <v>182.3295310313822</v>
      </c>
      <c r="BA72">
        <f t="shared" si="52"/>
        <v>1420.42476912662</v>
      </c>
      <c r="BB72">
        <f t="shared" si="22"/>
        <v>4.345842610686391</v>
      </c>
      <c r="BC72">
        <f t="shared" si="53"/>
        <v>101.45891208047287</v>
      </c>
      <c r="BD72" t="str">
        <f t="shared" si="54"/>
        <v> </v>
      </c>
    </row>
    <row r="73" spans="1:56" ht="12.75">
      <c r="A73">
        <f t="shared" si="1"/>
        <v>-300</v>
      </c>
      <c r="B73" t="str">
        <f t="shared" si="23"/>
        <v> </v>
      </c>
      <c r="C73" t="str">
        <f t="shared" si="2"/>
        <v> </v>
      </c>
      <c r="D73">
        <f t="shared" si="55"/>
        <v>14</v>
      </c>
      <c r="E73">
        <f t="shared" si="3"/>
        <v>1333.3333333333333</v>
      </c>
      <c r="F73">
        <f t="shared" si="56"/>
        <v>2.5872157014808625E-05</v>
      </c>
      <c r="G73">
        <f t="shared" si="24"/>
        <v>173.6471724108402</v>
      </c>
      <c r="H73">
        <f t="shared" si="25"/>
        <v>1506.9805057441736</v>
      </c>
      <c r="I73">
        <f t="shared" si="4"/>
        <v>10.185404705367171</v>
      </c>
      <c r="J73">
        <f t="shared" si="5"/>
        <v>1333.3333333333333</v>
      </c>
      <c r="K73">
        <f t="shared" si="26"/>
        <v>4.216294236746081E-06</v>
      </c>
      <c r="L73">
        <f t="shared" si="27"/>
        <v>173.6471724108402</v>
      </c>
      <c r="M73">
        <f t="shared" si="28"/>
        <v>1506.9805057441736</v>
      </c>
      <c r="N73">
        <f t="shared" si="6"/>
        <v>5.215804955237917</v>
      </c>
      <c r="O73">
        <f t="shared" si="7"/>
        <v>1333.3333333333333</v>
      </c>
      <c r="P73">
        <f t="shared" si="29"/>
        <v>1.0795529980842582E-06</v>
      </c>
      <c r="Q73">
        <f t="shared" si="30"/>
        <v>173.6471724108402</v>
      </c>
      <c r="R73">
        <f t="shared" si="31"/>
        <v>1506.9805057441736</v>
      </c>
      <c r="S73">
        <f t="shared" si="8"/>
        <v>3.155353559964686</v>
      </c>
      <c r="T73">
        <f t="shared" si="9"/>
        <v>1333.3333333333333</v>
      </c>
      <c r="U73">
        <f t="shared" si="32"/>
        <v>6.530864219251337E-07</v>
      </c>
      <c r="V73">
        <f t="shared" si="33"/>
        <v>173.6471724108402</v>
      </c>
      <c r="W73">
        <f t="shared" si="34"/>
        <v>1506.9805057441736</v>
      </c>
      <c r="X73">
        <f t="shared" si="10"/>
        <v>2.6213620278886447</v>
      </c>
      <c r="Y73">
        <f t="shared" si="11"/>
        <v>1333.3333333333333</v>
      </c>
      <c r="Z73">
        <f t="shared" si="35"/>
        <v>5.425623198255373E-07</v>
      </c>
      <c r="AA73">
        <f t="shared" si="36"/>
        <v>173.6471724108402</v>
      </c>
      <c r="AB73">
        <f t="shared" si="37"/>
        <v>1506.9805057441736</v>
      </c>
      <c r="AC73">
        <f t="shared" si="12"/>
        <v>2.4480641716886495</v>
      </c>
      <c r="AD73">
        <f t="shared" si="13"/>
        <v>1333.3333333333333</v>
      </c>
      <c r="AE73">
        <f t="shared" si="38"/>
        <v>5.066936050580493E-07</v>
      </c>
      <c r="AF73">
        <f t="shared" si="39"/>
        <v>173.6471724108402</v>
      </c>
      <c r="AG73">
        <f t="shared" si="40"/>
        <v>1506.9805057441736</v>
      </c>
      <c r="AH73">
        <f t="shared" si="14"/>
        <v>2.3870686890203014</v>
      </c>
      <c r="AI73">
        <f t="shared" si="15"/>
        <v>1333.3333333333333</v>
      </c>
      <c r="AJ73">
        <f t="shared" si="41"/>
        <v>4.94068927419733E-07</v>
      </c>
      <c r="AK73">
        <f t="shared" si="42"/>
        <v>173.6471724108402</v>
      </c>
      <c r="AL73">
        <f t="shared" si="43"/>
        <v>1506.9805057441736</v>
      </c>
      <c r="AM73">
        <f t="shared" si="16"/>
        <v>2.3649532149658503</v>
      </c>
      <c r="AN73">
        <f t="shared" si="17"/>
        <v>1333.3333333333333</v>
      </c>
      <c r="AO73">
        <f t="shared" si="44"/>
        <v>4.894915272821835E-07</v>
      </c>
      <c r="AP73">
        <f t="shared" si="45"/>
        <v>173.6471724108402</v>
      </c>
      <c r="AQ73">
        <f t="shared" si="46"/>
        <v>1506.9805057441736</v>
      </c>
      <c r="AR73">
        <f t="shared" si="18"/>
        <v>2.356846652027169</v>
      </c>
      <c r="AS73">
        <f t="shared" si="19"/>
        <v>1333.3333333333333</v>
      </c>
      <c r="AT73">
        <f t="shared" si="47"/>
        <v>4.878136531285836E-07</v>
      </c>
      <c r="AU73">
        <f t="shared" si="48"/>
        <v>173.6471724108402</v>
      </c>
      <c r="AV73">
        <f t="shared" si="49"/>
        <v>1506.9805057441736</v>
      </c>
      <c r="AW73">
        <f t="shared" si="20"/>
        <v>2.3538631622155917</v>
      </c>
      <c r="AX73">
        <f t="shared" si="21"/>
        <v>1333.3333333333333</v>
      </c>
      <c r="AY73">
        <f t="shared" si="50"/>
        <v>4.871961385937259E-07</v>
      </c>
      <c r="AZ73">
        <f t="shared" si="51"/>
        <v>173.6471724108402</v>
      </c>
      <c r="BA73">
        <f t="shared" si="52"/>
        <v>1506.9805057441736</v>
      </c>
      <c r="BB73">
        <f t="shared" si="22"/>
        <v>2.3527635066824213</v>
      </c>
      <c r="BC73">
        <f t="shared" si="53"/>
        <v>100.46536704961157</v>
      </c>
      <c r="BD73" t="str">
        <f t="shared" si="54"/>
        <v> </v>
      </c>
    </row>
    <row r="74" spans="1:56" ht="12.75">
      <c r="A74">
        <f t="shared" si="1"/>
        <v>-300</v>
      </c>
      <c r="B74" t="str">
        <f t="shared" si="23"/>
        <v> </v>
      </c>
      <c r="C74" t="str">
        <f t="shared" si="2"/>
        <v> </v>
      </c>
      <c r="D74">
        <f t="shared" si="55"/>
        <v>15</v>
      </c>
      <c r="E74">
        <f t="shared" si="3"/>
        <v>1428.5714285714284</v>
      </c>
      <c r="F74">
        <f t="shared" si="56"/>
        <v>9.055254955183017E-06</v>
      </c>
      <c r="G74">
        <f t="shared" si="24"/>
        <v>165.3782594388954</v>
      </c>
      <c r="H74">
        <f t="shared" si="25"/>
        <v>1593.9496880103238</v>
      </c>
      <c r="I74">
        <f t="shared" si="4"/>
        <v>6.914885471097013</v>
      </c>
      <c r="J74">
        <f t="shared" si="5"/>
        <v>1428.5714285714284</v>
      </c>
      <c r="K74">
        <f t="shared" si="26"/>
        <v>1.0018568148267886E-06</v>
      </c>
      <c r="L74">
        <f t="shared" si="27"/>
        <v>165.3782594388954</v>
      </c>
      <c r="M74">
        <f t="shared" si="28"/>
        <v>1593.9496880103238</v>
      </c>
      <c r="N74">
        <f t="shared" si="6"/>
        <v>3.0695982342951185</v>
      </c>
      <c r="O74">
        <f t="shared" si="7"/>
        <v>1428.5714285714284</v>
      </c>
      <c r="P74">
        <f t="shared" si="29"/>
        <v>2.223679569721753E-07</v>
      </c>
      <c r="Q74">
        <f t="shared" si="30"/>
        <v>165.3782594388954</v>
      </c>
      <c r="R74">
        <f t="shared" si="31"/>
        <v>1593.9496880103238</v>
      </c>
      <c r="S74">
        <f t="shared" si="8"/>
        <v>1.7616485325932043</v>
      </c>
      <c r="T74">
        <f t="shared" si="9"/>
        <v>1428.5714285714284</v>
      </c>
      <c r="U74">
        <f t="shared" si="32"/>
        <v>1.2761741283244403E-07</v>
      </c>
      <c r="V74">
        <f t="shared" si="33"/>
        <v>165.3782594388954</v>
      </c>
      <c r="W74">
        <f t="shared" si="34"/>
        <v>1593.9496880103238</v>
      </c>
      <c r="X74">
        <f t="shared" si="10"/>
        <v>1.435339064975034</v>
      </c>
      <c r="Y74">
        <f t="shared" si="11"/>
        <v>1428.5714285714284</v>
      </c>
      <c r="Z74">
        <f t="shared" si="35"/>
        <v>1.0397888944386348E-07</v>
      </c>
      <c r="AA74">
        <f t="shared" si="36"/>
        <v>165.3782594388954</v>
      </c>
      <c r="AB74">
        <f t="shared" si="37"/>
        <v>1593.9496880103238</v>
      </c>
      <c r="AC74">
        <f t="shared" si="12"/>
        <v>1.3308692923363292</v>
      </c>
      <c r="AD74">
        <f t="shared" si="13"/>
        <v>1428.5714285714284</v>
      </c>
      <c r="AE74">
        <f t="shared" si="38"/>
        <v>9.641088603303569E-08</v>
      </c>
      <c r="AF74">
        <f t="shared" si="39"/>
        <v>165.3782594388954</v>
      </c>
      <c r="AG74">
        <f t="shared" si="40"/>
        <v>1593.9496880103238</v>
      </c>
      <c r="AH74">
        <f t="shared" si="14"/>
        <v>1.2942805904428443</v>
      </c>
      <c r="AI74">
        <f t="shared" si="15"/>
        <v>1428.5714285714284</v>
      </c>
      <c r="AJ74">
        <f t="shared" si="41"/>
        <v>9.376032584003814E-08</v>
      </c>
      <c r="AK74">
        <f t="shared" si="42"/>
        <v>165.3782594388954</v>
      </c>
      <c r="AL74">
        <f t="shared" si="43"/>
        <v>1593.9496880103238</v>
      </c>
      <c r="AM74">
        <f t="shared" si="16"/>
        <v>1.2810384894762015</v>
      </c>
      <c r="AN74">
        <f t="shared" si="17"/>
        <v>1428.5714285714284</v>
      </c>
      <c r="AO74">
        <f t="shared" si="44"/>
        <v>9.280104103687632E-08</v>
      </c>
      <c r="AP74">
        <f t="shared" si="45"/>
        <v>165.3782594388954</v>
      </c>
      <c r="AQ74">
        <f t="shared" si="46"/>
        <v>1593.9496880103238</v>
      </c>
      <c r="AR74">
        <f t="shared" si="18"/>
        <v>1.2761877610002843</v>
      </c>
      <c r="AS74">
        <f t="shared" si="19"/>
        <v>1428.5714285714284</v>
      </c>
      <c r="AT74">
        <f t="shared" si="47"/>
        <v>9.244964437233397E-08</v>
      </c>
      <c r="AU74">
        <f t="shared" si="48"/>
        <v>165.3782594388954</v>
      </c>
      <c r="AV74">
        <f t="shared" si="49"/>
        <v>1593.9496880103238</v>
      </c>
      <c r="AW74">
        <f t="shared" si="20"/>
        <v>1.2744029686599436</v>
      </c>
      <c r="AX74">
        <f t="shared" si="21"/>
        <v>1428.5714285714284</v>
      </c>
      <c r="AY74">
        <f t="shared" si="50"/>
        <v>9.232035037486323E-08</v>
      </c>
      <c r="AZ74">
        <f t="shared" si="51"/>
        <v>165.3782594388954</v>
      </c>
      <c r="BA74">
        <f t="shared" si="52"/>
        <v>1593.9496880103238</v>
      </c>
      <c r="BB74">
        <f t="shared" si="22"/>
        <v>1.2737451891987113</v>
      </c>
      <c r="BC74">
        <f t="shared" si="53"/>
        <v>99.62185550064522</v>
      </c>
      <c r="BD74" t="str">
        <f t="shared" si="54"/>
        <v> </v>
      </c>
    </row>
    <row r="75" spans="1:56" ht="12.75">
      <c r="A75">
        <f t="shared" si="1"/>
        <v>-300</v>
      </c>
      <c r="B75" t="str">
        <f t="shared" si="23"/>
        <v> </v>
      </c>
      <c r="C75" t="str">
        <f t="shared" si="2"/>
        <v> </v>
      </c>
      <c r="D75">
        <f t="shared" si="55"/>
        <v>16</v>
      </c>
      <c r="E75">
        <f t="shared" si="3"/>
        <v>1523.8095238095236</v>
      </c>
      <c r="F75">
        <f t="shared" si="56"/>
        <v>3.1693392343140566E-06</v>
      </c>
      <c r="G75">
        <f t="shared" si="24"/>
        <v>157.50310422751943</v>
      </c>
      <c r="H75">
        <f t="shared" si="25"/>
        <v>1681.312628037043</v>
      </c>
      <c r="I75">
        <f t="shared" si="4"/>
        <v>4.694525398013126</v>
      </c>
      <c r="J75">
        <f t="shared" si="5"/>
        <v>1523.8095238095236</v>
      </c>
      <c r="K75">
        <f t="shared" si="26"/>
        <v>2.38056696486509E-07</v>
      </c>
      <c r="L75">
        <f t="shared" si="27"/>
        <v>157.50310422751943</v>
      </c>
      <c r="M75">
        <f t="shared" si="28"/>
        <v>1681.312628037043</v>
      </c>
      <c r="N75">
        <f t="shared" si="6"/>
        <v>1.8065156578612724</v>
      </c>
      <c r="O75">
        <f t="shared" si="7"/>
        <v>1523.8095238095236</v>
      </c>
      <c r="P75">
        <f t="shared" si="29"/>
        <v>4.5803687614899194E-08</v>
      </c>
      <c r="Q75">
        <f t="shared" si="30"/>
        <v>157.50310422751943</v>
      </c>
      <c r="R75">
        <f t="shared" si="31"/>
        <v>1681.312628037043</v>
      </c>
      <c r="S75">
        <f t="shared" si="8"/>
        <v>0.9835365493629571</v>
      </c>
      <c r="T75">
        <f t="shared" si="9"/>
        <v>1523.8095238095236</v>
      </c>
      <c r="U75">
        <f t="shared" si="32"/>
        <v>2.4937287794223066E-08</v>
      </c>
      <c r="V75">
        <f t="shared" si="33"/>
        <v>157.50310422751943</v>
      </c>
      <c r="W75">
        <f t="shared" si="34"/>
        <v>1681.312628037043</v>
      </c>
      <c r="X75">
        <f t="shared" si="10"/>
        <v>0.7859266326150217</v>
      </c>
      <c r="Y75">
        <f t="shared" si="11"/>
        <v>1523.8095238095236</v>
      </c>
      <c r="Z75">
        <f t="shared" si="35"/>
        <v>1.9926944896312943E-08</v>
      </c>
      <c r="AA75">
        <f t="shared" si="36"/>
        <v>157.50310422751943</v>
      </c>
      <c r="AB75">
        <f t="shared" si="37"/>
        <v>1681.312628037043</v>
      </c>
      <c r="AC75">
        <f t="shared" si="12"/>
        <v>0.7235157859697916</v>
      </c>
      <c r="AD75">
        <f t="shared" si="13"/>
        <v>1523.8095238095236</v>
      </c>
      <c r="AE75">
        <f t="shared" si="38"/>
        <v>1.8344535736957056E-08</v>
      </c>
      <c r="AF75">
        <f t="shared" si="39"/>
        <v>157.50310422751943</v>
      </c>
      <c r="AG75">
        <f t="shared" si="40"/>
        <v>1681.312628037043</v>
      </c>
      <c r="AH75">
        <f t="shared" si="14"/>
        <v>0.7017654140001297</v>
      </c>
      <c r="AI75">
        <f t="shared" si="15"/>
        <v>1523.8095238095236</v>
      </c>
      <c r="AJ75">
        <f t="shared" si="41"/>
        <v>1.7793061279002064E-08</v>
      </c>
      <c r="AK75">
        <f t="shared" si="42"/>
        <v>157.50310422751943</v>
      </c>
      <c r="AL75">
        <f t="shared" si="43"/>
        <v>1681.312628037043</v>
      </c>
      <c r="AM75">
        <f t="shared" si="16"/>
        <v>0.6939078545548142</v>
      </c>
      <c r="AN75">
        <f t="shared" si="17"/>
        <v>1523.8095238095236</v>
      </c>
      <c r="AO75">
        <f t="shared" si="44"/>
        <v>1.7593835107514116E-08</v>
      </c>
      <c r="AP75">
        <f t="shared" si="45"/>
        <v>157.50310422751943</v>
      </c>
      <c r="AQ75">
        <f t="shared" si="46"/>
        <v>1681.312628037043</v>
      </c>
      <c r="AR75">
        <f t="shared" si="18"/>
        <v>0.6910314677987549</v>
      </c>
      <c r="AS75">
        <f t="shared" si="19"/>
        <v>1523.8095238095236</v>
      </c>
      <c r="AT75">
        <f t="shared" si="47"/>
        <v>1.7520905144321796E-08</v>
      </c>
      <c r="AU75">
        <f t="shared" si="48"/>
        <v>157.50310422751943</v>
      </c>
      <c r="AV75">
        <f t="shared" si="49"/>
        <v>1681.312628037043</v>
      </c>
      <c r="AW75">
        <f t="shared" si="20"/>
        <v>0.6899733818853668</v>
      </c>
      <c r="AX75">
        <f t="shared" si="21"/>
        <v>1523.8095238095236</v>
      </c>
      <c r="AY75">
        <f t="shared" si="50"/>
        <v>1.7494077678733187E-08</v>
      </c>
      <c r="AZ75">
        <f t="shared" si="51"/>
        <v>157.50310422751943</v>
      </c>
      <c r="BA75">
        <f t="shared" si="52"/>
        <v>1681.312628037043</v>
      </c>
      <c r="BB75">
        <f t="shared" si="22"/>
        <v>0.6895834631907435</v>
      </c>
      <c r="BC75">
        <f t="shared" si="53"/>
        <v>98.90074282570842</v>
      </c>
      <c r="BD75" t="str">
        <f t="shared" si="54"/>
        <v> </v>
      </c>
    </row>
    <row r="76" spans="1:56" ht="12.75">
      <c r="A76">
        <f t="shared" si="1"/>
        <v>-300</v>
      </c>
      <c r="B76" t="str">
        <f t="shared" si="23"/>
        <v> </v>
      </c>
      <c r="C76" t="str">
        <f t="shared" si="2"/>
        <v> </v>
      </c>
      <c r="D76">
        <f t="shared" si="55"/>
        <v>17</v>
      </c>
      <c r="E76">
        <f t="shared" si="3"/>
        <v>1619.0476190476188</v>
      </c>
      <c r="F76">
        <f t="shared" si="56"/>
        <v>1.1092687320099196E-06</v>
      </c>
      <c r="G76">
        <f t="shared" si="24"/>
        <v>150.00295640716138</v>
      </c>
      <c r="H76">
        <f t="shared" si="25"/>
        <v>1769.0505754547803</v>
      </c>
      <c r="I76">
        <f t="shared" si="4"/>
        <v>3.1871198452537755</v>
      </c>
      <c r="J76">
        <f t="shared" si="5"/>
        <v>1619.0476190476188</v>
      </c>
      <c r="K76">
        <f t="shared" si="26"/>
        <v>5.6565958232132905E-08</v>
      </c>
      <c r="L76">
        <f t="shared" si="27"/>
        <v>150.00295640716138</v>
      </c>
      <c r="M76">
        <f t="shared" si="28"/>
        <v>1769.0505754547803</v>
      </c>
      <c r="N76">
        <f t="shared" si="6"/>
        <v>1.0631680672853114</v>
      </c>
      <c r="O76">
        <f t="shared" si="7"/>
        <v>1619.0476190476188</v>
      </c>
      <c r="P76">
        <f t="shared" si="29"/>
        <v>9.434712751288114E-09</v>
      </c>
      <c r="Q76">
        <f t="shared" si="30"/>
        <v>150.00295640716138</v>
      </c>
      <c r="R76">
        <f t="shared" si="31"/>
        <v>1769.0505754547803</v>
      </c>
      <c r="S76">
        <f t="shared" si="8"/>
        <v>0.5491130188771718</v>
      </c>
      <c r="T76">
        <f t="shared" si="9"/>
        <v>1619.0476190476188</v>
      </c>
      <c r="U76">
        <f t="shared" si="32"/>
        <v>4.872911217440155E-09</v>
      </c>
      <c r="V76">
        <f t="shared" si="33"/>
        <v>150.00295640716138</v>
      </c>
      <c r="W76">
        <f t="shared" si="34"/>
        <v>1769.0505754547803</v>
      </c>
      <c r="X76">
        <f t="shared" si="10"/>
        <v>0.43033781141066557</v>
      </c>
      <c r="Y76">
        <f t="shared" si="11"/>
        <v>1619.0476190476188</v>
      </c>
      <c r="Z76">
        <f t="shared" si="35"/>
        <v>3.818882227195463E-09</v>
      </c>
      <c r="AA76">
        <f t="shared" si="36"/>
        <v>150.00295640716138</v>
      </c>
      <c r="AB76">
        <f t="shared" si="37"/>
        <v>1769.0505754547803</v>
      </c>
      <c r="AC76">
        <f t="shared" si="12"/>
        <v>0.3933332112791707</v>
      </c>
      <c r="AD76">
        <f t="shared" si="13"/>
        <v>1619.0476190476188</v>
      </c>
      <c r="AE76">
        <f t="shared" si="38"/>
        <v>3.490497860264284E-09</v>
      </c>
      <c r="AF76">
        <f t="shared" si="39"/>
        <v>150.00295640716138</v>
      </c>
      <c r="AG76">
        <f t="shared" si="40"/>
        <v>1769.0505754547803</v>
      </c>
      <c r="AH76">
        <f t="shared" si="14"/>
        <v>0.380500719800079</v>
      </c>
      <c r="AI76">
        <f t="shared" si="15"/>
        <v>1619.0476190476188</v>
      </c>
      <c r="AJ76">
        <f t="shared" si="41"/>
        <v>3.3766204078519627E-09</v>
      </c>
      <c r="AK76">
        <f t="shared" si="42"/>
        <v>150.00295640716138</v>
      </c>
      <c r="AL76">
        <f t="shared" si="43"/>
        <v>1769.0505754547803</v>
      </c>
      <c r="AM76">
        <f t="shared" si="16"/>
        <v>0.37587325796100624</v>
      </c>
      <c r="AN76">
        <f t="shared" si="17"/>
        <v>1619.0476190476188</v>
      </c>
      <c r="AO76">
        <f t="shared" si="44"/>
        <v>3.335555618038742E-09</v>
      </c>
      <c r="AP76">
        <f t="shared" si="45"/>
        <v>150.00295640716138</v>
      </c>
      <c r="AQ76">
        <f t="shared" si="46"/>
        <v>1769.0505754547803</v>
      </c>
      <c r="AR76">
        <f t="shared" si="18"/>
        <v>0.3741804333821663</v>
      </c>
      <c r="AS76">
        <f t="shared" si="19"/>
        <v>1619.0476190476188</v>
      </c>
      <c r="AT76">
        <f t="shared" si="47"/>
        <v>3.320533239046062E-09</v>
      </c>
      <c r="AU76">
        <f t="shared" si="48"/>
        <v>150.00295640716138</v>
      </c>
      <c r="AV76">
        <f t="shared" si="49"/>
        <v>1769.0505754547803</v>
      </c>
      <c r="AW76">
        <f t="shared" si="20"/>
        <v>0.37355787723165756</v>
      </c>
      <c r="AX76">
        <f t="shared" si="21"/>
        <v>1619.0476190476188</v>
      </c>
      <c r="AY76">
        <f t="shared" si="50"/>
        <v>3.3150085824726236E-09</v>
      </c>
      <c r="AZ76">
        <f t="shared" si="51"/>
        <v>150.00295640716138</v>
      </c>
      <c r="BA76">
        <f t="shared" si="52"/>
        <v>1769.0505754547803</v>
      </c>
      <c r="BB76">
        <f t="shared" si="22"/>
        <v>0.3733284778922565</v>
      </c>
      <c r="BC76">
        <f t="shared" si="53"/>
        <v>98.2805875252656</v>
      </c>
      <c r="BD76" t="str">
        <f t="shared" si="54"/>
        <v> </v>
      </c>
    </row>
    <row r="77" spans="1:56" ht="12.75">
      <c r="A77">
        <f t="shared" si="1"/>
        <v>-300</v>
      </c>
      <c r="B77" t="str">
        <f t="shared" si="23"/>
        <v> </v>
      </c>
      <c r="C77" t="str">
        <f t="shared" si="2"/>
        <v> </v>
      </c>
      <c r="D77">
        <f t="shared" si="55"/>
        <v>18</v>
      </c>
      <c r="E77">
        <f t="shared" si="3"/>
        <v>1714.285714285714</v>
      </c>
      <c r="F77">
        <f t="shared" si="56"/>
        <v>3.8824405620347186E-07</v>
      </c>
      <c r="G77">
        <f t="shared" si="24"/>
        <v>142.85995848301081</v>
      </c>
      <c r="H77">
        <f t="shared" si="25"/>
        <v>1857.1456727687248</v>
      </c>
      <c r="I77">
        <f t="shared" si="4"/>
        <v>2.163740111473148</v>
      </c>
      <c r="J77">
        <f t="shared" si="5"/>
        <v>1714.285714285714</v>
      </c>
      <c r="K77">
        <f t="shared" si="26"/>
        <v>1.3440947799175797E-08</v>
      </c>
      <c r="L77">
        <f t="shared" si="27"/>
        <v>142.85995848301081</v>
      </c>
      <c r="M77">
        <f t="shared" si="28"/>
        <v>1857.1456727687248</v>
      </c>
      <c r="N77">
        <f t="shared" si="6"/>
        <v>0.6256941833725227</v>
      </c>
      <c r="O77">
        <f t="shared" si="7"/>
        <v>1714.285714285714</v>
      </c>
      <c r="P77">
        <f t="shared" si="29"/>
        <v>1.943376381563737E-09</v>
      </c>
      <c r="Q77">
        <f t="shared" si="30"/>
        <v>142.85995848301081</v>
      </c>
      <c r="R77">
        <f t="shared" si="31"/>
        <v>1857.1456727687248</v>
      </c>
      <c r="S77">
        <f t="shared" si="8"/>
        <v>0.30657234618855844</v>
      </c>
      <c r="T77">
        <f t="shared" si="9"/>
        <v>1714.285714285714</v>
      </c>
      <c r="U77">
        <f t="shared" si="32"/>
        <v>9.521991296324873E-10</v>
      </c>
      <c r="V77">
        <f t="shared" si="33"/>
        <v>142.85995848301081</v>
      </c>
      <c r="W77">
        <f t="shared" si="34"/>
        <v>1857.1456727687248</v>
      </c>
      <c r="X77">
        <f t="shared" si="10"/>
        <v>0.2356334856773268</v>
      </c>
      <c r="Y77">
        <f t="shared" si="11"/>
        <v>1714.285714285714</v>
      </c>
      <c r="Z77">
        <f t="shared" si="35"/>
        <v>7.318664020538245E-10</v>
      </c>
      <c r="AA77">
        <f t="shared" si="36"/>
        <v>142.85995848301081</v>
      </c>
      <c r="AB77">
        <f t="shared" si="37"/>
        <v>1857.1456727687248</v>
      </c>
      <c r="AC77">
        <f t="shared" si="12"/>
        <v>0.21383225921990334</v>
      </c>
      <c r="AD77">
        <f t="shared" si="13"/>
        <v>1714.285714285714</v>
      </c>
      <c r="AE77">
        <f t="shared" si="38"/>
        <v>6.641528293335002E-10</v>
      </c>
      <c r="AF77">
        <f t="shared" si="39"/>
        <v>142.85995848301081</v>
      </c>
      <c r="AG77">
        <f t="shared" si="40"/>
        <v>1857.1456727687248</v>
      </c>
      <c r="AH77">
        <f t="shared" si="14"/>
        <v>0.20630939467807896</v>
      </c>
      <c r="AI77">
        <f t="shared" si="15"/>
        <v>1714.285714285714</v>
      </c>
      <c r="AJ77">
        <f t="shared" si="41"/>
        <v>6.407871697816026E-10</v>
      </c>
      <c r="AK77">
        <f t="shared" si="42"/>
        <v>142.85995848301081</v>
      </c>
      <c r="AL77">
        <f t="shared" si="43"/>
        <v>1857.1456727687248</v>
      </c>
      <c r="AM77">
        <f t="shared" si="16"/>
        <v>0.2036015374705072</v>
      </c>
      <c r="AN77">
        <f t="shared" si="17"/>
        <v>1714.285714285714</v>
      </c>
      <c r="AO77">
        <f t="shared" si="44"/>
        <v>6.32376694054503E-10</v>
      </c>
      <c r="AP77">
        <f t="shared" si="45"/>
        <v>142.85995848301081</v>
      </c>
      <c r="AQ77">
        <f t="shared" si="46"/>
        <v>1857.1456727687248</v>
      </c>
      <c r="AR77">
        <f t="shared" si="18"/>
        <v>0.20261160779271506</v>
      </c>
      <c r="AS77">
        <f t="shared" si="19"/>
        <v>1714.285714285714</v>
      </c>
      <c r="AT77">
        <f t="shared" si="47"/>
        <v>6.293020195468053E-10</v>
      </c>
      <c r="AU77">
        <f t="shared" si="48"/>
        <v>142.85995848301081</v>
      </c>
      <c r="AV77">
        <f t="shared" si="49"/>
        <v>1857.1456727687248</v>
      </c>
      <c r="AW77">
        <f t="shared" si="20"/>
        <v>0.20224763926473638</v>
      </c>
      <c r="AX77">
        <f t="shared" si="21"/>
        <v>1714.285714285714</v>
      </c>
      <c r="AY77">
        <f t="shared" si="50"/>
        <v>6.281715506057424E-10</v>
      </c>
      <c r="AZ77">
        <f t="shared" si="51"/>
        <v>142.85995848301081</v>
      </c>
      <c r="BA77">
        <f t="shared" si="52"/>
        <v>1857.1456727687248</v>
      </c>
      <c r="BB77">
        <f t="shared" si="22"/>
        <v>0.20211353642452023</v>
      </c>
      <c r="BC77">
        <f t="shared" si="53"/>
        <v>97.7445090930908</v>
      </c>
      <c r="BD77" t="str">
        <f t="shared" si="54"/>
        <v> </v>
      </c>
    </row>
    <row r="78" spans="1:56" ht="12.75">
      <c r="A78">
        <f t="shared" si="1"/>
        <v>-300</v>
      </c>
      <c r="B78" t="str">
        <f t="shared" si="23"/>
        <v> </v>
      </c>
      <c r="C78" t="str">
        <f t="shared" si="2"/>
        <v> </v>
      </c>
      <c r="D78">
        <f t="shared" si="55"/>
        <v>19</v>
      </c>
      <c r="E78">
        <f t="shared" si="3"/>
        <v>1809.5238095238094</v>
      </c>
      <c r="F78">
        <f t="shared" si="56"/>
        <v>1.3588541967121515E-07</v>
      </c>
      <c r="G78">
        <f t="shared" si="24"/>
        <v>136.05710331715315</v>
      </c>
      <c r="H78">
        <f t="shared" si="25"/>
        <v>1945.5809128409626</v>
      </c>
      <c r="I78">
        <f t="shared" si="4"/>
        <v>1.4689661817925914</v>
      </c>
      <c r="J78">
        <f t="shared" si="5"/>
        <v>1809.5238095238094</v>
      </c>
      <c r="K78">
        <f t="shared" si="26"/>
        <v>3.193777377531341E-09</v>
      </c>
      <c r="L78">
        <f t="shared" si="27"/>
        <v>136.05710331715315</v>
      </c>
      <c r="M78">
        <f t="shared" si="28"/>
        <v>1945.5809128409626</v>
      </c>
      <c r="N78">
        <f t="shared" si="6"/>
        <v>0.3682326653262315</v>
      </c>
      <c r="O78">
        <f t="shared" si="7"/>
        <v>1809.5238095238094</v>
      </c>
      <c r="P78">
        <f t="shared" si="29"/>
        <v>4.0029960211604064E-10</v>
      </c>
      <c r="Q78">
        <f t="shared" si="30"/>
        <v>136.05710331715315</v>
      </c>
      <c r="R78">
        <f t="shared" si="31"/>
        <v>1945.5809128409626</v>
      </c>
      <c r="S78">
        <f t="shared" si="8"/>
        <v>0.17116076329740212</v>
      </c>
      <c r="T78">
        <f t="shared" si="9"/>
        <v>1809.5238095238094</v>
      </c>
      <c r="U78">
        <f t="shared" si="32"/>
        <v>1.8606601721530405E-10</v>
      </c>
      <c r="V78">
        <f t="shared" si="33"/>
        <v>136.05710331715315</v>
      </c>
      <c r="W78">
        <f t="shared" si="34"/>
        <v>1945.5809128409626</v>
      </c>
      <c r="X78">
        <f t="shared" si="10"/>
        <v>0.1290222195220072</v>
      </c>
      <c r="Y78">
        <f t="shared" si="11"/>
        <v>1809.5238095238094</v>
      </c>
      <c r="Z78">
        <f t="shared" si="35"/>
        <v>1.4025790757327678E-10</v>
      </c>
      <c r="AA78">
        <f t="shared" si="36"/>
        <v>136.05710331715315</v>
      </c>
      <c r="AB78">
        <f t="shared" si="37"/>
        <v>1945.5809128409626</v>
      </c>
      <c r="AC78">
        <f t="shared" si="12"/>
        <v>0.11624809136860534</v>
      </c>
      <c r="AD78">
        <f t="shared" si="13"/>
        <v>1809.5238095238094</v>
      </c>
      <c r="AE78">
        <f t="shared" si="38"/>
        <v>1.263713654528056E-10</v>
      </c>
      <c r="AF78">
        <f t="shared" si="39"/>
        <v>136.05710331715315</v>
      </c>
      <c r="AG78">
        <f t="shared" si="40"/>
        <v>1945.5809128409626</v>
      </c>
      <c r="AH78">
        <f t="shared" si="14"/>
        <v>0.11186198637100836</v>
      </c>
      <c r="AI78">
        <f t="shared" si="15"/>
        <v>1809.5238095238094</v>
      </c>
      <c r="AJ78">
        <f t="shared" si="41"/>
        <v>1.2160330370624177E-10</v>
      </c>
      <c r="AK78">
        <f t="shared" si="42"/>
        <v>136.05710331715315</v>
      </c>
      <c r="AL78">
        <f t="shared" si="43"/>
        <v>1945.5809128409626</v>
      </c>
      <c r="AM78">
        <f t="shared" si="16"/>
        <v>0.11028607431458924</v>
      </c>
      <c r="AN78">
        <f t="shared" si="17"/>
        <v>1809.5238095238094</v>
      </c>
      <c r="AO78">
        <f t="shared" si="44"/>
        <v>1.1989015593703025E-10</v>
      </c>
      <c r="AP78">
        <f t="shared" si="45"/>
        <v>136.05710331715315</v>
      </c>
      <c r="AQ78">
        <f t="shared" si="46"/>
        <v>1945.5809128409626</v>
      </c>
      <c r="AR78">
        <f t="shared" si="18"/>
        <v>0.10971034279181957</v>
      </c>
      <c r="AS78">
        <f t="shared" si="19"/>
        <v>1809.5238095238094</v>
      </c>
      <c r="AT78">
        <f t="shared" si="47"/>
        <v>1.192642877803142E-10</v>
      </c>
      <c r="AU78">
        <f t="shared" si="48"/>
        <v>136.05710331715315</v>
      </c>
      <c r="AV78">
        <f t="shared" si="49"/>
        <v>1945.5809128409626</v>
      </c>
      <c r="AW78">
        <f t="shared" si="20"/>
        <v>0.10949871514231999</v>
      </c>
      <c r="AX78">
        <f t="shared" si="21"/>
        <v>1809.5238095238094</v>
      </c>
      <c r="AY78">
        <f t="shared" si="50"/>
        <v>1.1903423088458392E-10</v>
      </c>
      <c r="AZ78">
        <f t="shared" si="51"/>
        <v>136.05710331715315</v>
      </c>
      <c r="BA78">
        <f t="shared" si="52"/>
        <v>1945.5809128409626</v>
      </c>
      <c r="BB78">
        <f t="shared" si="22"/>
        <v>0.10942074881792226</v>
      </c>
      <c r="BC78">
        <f t="shared" si="53"/>
        <v>97.27904564204813</v>
      </c>
      <c r="BD78" t="str">
        <f t="shared" si="54"/>
        <v> </v>
      </c>
    </row>
    <row r="79" spans="1:56" ht="12.75">
      <c r="A79">
        <f t="shared" si="1"/>
        <v>-300</v>
      </c>
      <c r="B79" t="str">
        <f t="shared" si="23"/>
        <v> </v>
      </c>
      <c r="C79" t="str">
        <f t="shared" si="2"/>
        <v> </v>
      </c>
      <c r="D79">
        <v>20</v>
      </c>
      <c r="E79">
        <f t="shared" si="3"/>
        <v>1904.7619047619046</v>
      </c>
      <c r="F79">
        <f t="shared" si="56"/>
        <v>4.755989688492529E-08</v>
      </c>
      <c r="G79">
        <f t="shared" si="24"/>
        <v>129.57819363538394</v>
      </c>
      <c r="H79">
        <f t="shared" si="25"/>
        <v>2034.3400983972886</v>
      </c>
      <c r="I79">
        <f t="shared" si="4"/>
        <v>0.9972831911782413</v>
      </c>
      <c r="J79">
        <f t="shared" si="5"/>
        <v>1904.7619047619046</v>
      </c>
      <c r="K79">
        <f t="shared" si="26"/>
        <v>7.588909718001023E-10</v>
      </c>
      <c r="L79">
        <f t="shared" si="27"/>
        <v>129.57819363538394</v>
      </c>
      <c r="M79">
        <f t="shared" si="28"/>
        <v>2034.3400983972886</v>
      </c>
      <c r="N79">
        <f t="shared" si="6"/>
        <v>0.21671177296613944</v>
      </c>
      <c r="O79">
        <f t="shared" si="7"/>
        <v>1904.7619047619046</v>
      </c>
      <c r="P79">
        <f t="shared" si="29"/>
        <v>8.245431660815147E-11</v>
      </c>
      <c r="Q79">
        <f t="shared" si="30"/>
        <v>129.57819363538394</v>
      </c>
      <c r="R79">
        <f t="shared" si="31"/>
        <v>2034.3400983972886</v>
      </c>
      <c r="S79">
        <f t="shared" si="8"/>
        <v>0.0955598482928094</v>
      </c>
      <c r="T79">
        <f t="shared" si="9"/>
        <v>1904.7619047619046</v>
      </c>
      <c r="U79">
        <f t="shared" si="32"/>
        <v>3.6358532249160956E-11</v>
      </c>
      <c r="V79">
        <f t="shared" si="33"/>
        <v>129.57819363538394</v>
      </c>
      <c r="W79">
        <f t="shared" si="34"/>
        <v>2034.3400983972886</v>
      </c>
      <c r="X79">
        <f t="shared" si="10"/>
        <v>0.07064672104023792</v>
      </c>
      <c r="Y79">
        <f t="shared" si="11"/>
        <v>1904.7619047619046</v>
      </c>
      <c r="Z79">
        <f t="shared" si="35"/>
        <v>2.6879606143454383E-11</v>
      </c>
      <c r="AA79">
        <f t="shared" si="36"/>
        <v>129.57819363538394</v>
      </c>
      <c r="AB79">
        <f t="shared" si="37"/>
        <v>2034.3400983972886</v>
      </c>
      <c r="AC79">
        <f t="shared" si="12"/>
        <v>0.06319728742587095</v>
      </c>
      <c r="AD79">
        <f t="shared" si="13"/>
        <v>1904.7619047619046</v>
      </c>
      <c r="AE79">
        <f t="shared" si="38"/>
        <v>2.4045251787051266E-11</v>
      </c>
      <c r="AF79">
        <f t="shared" si="39"/>
        <v>129.57819363538394</v>
      </c>
      <c r="AG79">
        <f t="shared" si="40"/>
        <v>2034.3400983972886</v>
      </c>
      <c r="AH79">
        <f t="shared" si="14"/>
        <v>0.06065212887853627</v>
      </c>
      <c r="AI79">
        <f t="shared" si="15"/>
        <v>1904.7619047619046</v>
      </c>
      <c r="AJ79">
        <f t="shared" si="41"/>
        <v>2.307687196251508E-11</v>
      </c>
      <c r="AK79">
        <f t="shared" si="42"/>
        <v>129.57819363538394</v>
      </c>
      <c r="AL79">
        <f t="shared" si="43"/>
        <v>2034.3400983972886</v>
      </c>
      <c r="AM79">
        <f t="shared" si="16"/>
        <v>0.05973932387168225</v>
      </c>
      <c r="AN79">
        <f t="shared" si="17"/>
        <v>1904.7619047619046</v>
      </c>
      <c r="AO79">
        <f t="shared" si="44"/>
        <v>2.2729568666498912E-11</v>
      </c>
      <c r="AP79">
        <f t="shared" si="45"/>
        <v>129.57819363538394</v>
      </c>
      <c r="AQ79">
        <f t="shared" si="46"/>
        <v>2034.3400983972886</v>
      </c>
      <c r="AR79">
        <f t="shared" si="18"/>
        <v>0.05940606980332784</v>
      </c>
      <c r="AS79">
        <f t="shared" si="19"/>
        <v>1904.7619047619046</v>
      </c>
      <c r="AT79">
        <f t="shared" si="47"/>
        <v>2.2602772433479572E-11</v>
      </c>
      <c r="AU79">
        <f t="shared" si="48"/>
        <v>129.57819363538394</v>
      </c>
      <c r="AV79">
        <f t="shared" si="49"/>
        <v>2034.3400983972886</v>
      </c>
      <c r="AW79">
        <f t="shared" si="20"/>
        <v>0.05928360232736458</v>
      </c>
      <c r="AX79">
        <f t="shared" si="21"/>
        <v>1904.7619047619046</v>
      </c>
      <c r="AY79">
        <f t="shared" si="50"/>
        <v>2.2556176109251014E-11</v>
      </c>
      <c r="AZ79">
        <f t="shared" si="51"/>
        <v>129.57819363538394</v>
      </c>
      <c r="BA79">
        <f t="shared" si="52"/>
        <v>2034.3400983972886</v>
      </c>
      <c r="BB79">
        <f t="shared" si="22"/>
        <v>0.059238487850348166</v>
      </c>
      <c r="BC79">
        <f t="shared" si="53"/>
        <v>96.8733380189185</v>
      </c>
      <c r="BD79" t="str">
        <f t="shared" si="54"/>
        <v> </v>
      </c>
    </row>
    <row r="81" ht="12.75">
      <c r="A81" t="s">
        <v>8</v>
      </c>
    </row>
    <row r="83" ht="12.75">
      <c r="D83" t="s">
        <v>20</v>
      </c>
    </row>
    <row r="84" ht="12.75">
      <c r="E84" t="s">
        <v>22</v>
      </c>
    </row>
    <row r="85" spans="4:8" ht="12.75">
      <c r="D85" t="s">
        <v>21</v>
      </c>
      <c r="E85" t="s">
        <v>23</v>
      </c>
      <c r="F85" t="s">
        <v>24</v>
      </c>
      <c r="G85" t="s">
        <v>25</v>
      </c>
      <c r="H85" t="s">
        <v>26</v>
      </c>
    </row>
    <row r="86" spans="4:8" ht="12.75">
      <c r="D86">
        <v>0</v>
      </c>
      <c r="E86">
        <f>$F$59</f>
        <v>125</v>
      </c>
      <c r="F86">
        <f>$F$59</f>
        <v>125</v>
      </c>
      <c r="G86">
        <f>$F$59</f>
        <v>125</v>
      </c>
      <c r="H86">
        <f>$F$59</f>
        <v>125</v>
      </c>
    </row>
    <row r="87" spans="4:8" ht="12.75">
      <c r="D87">
        <v>1</v>
      </c>
      <c r="E87">
        <f>$I$59</f>
        <v>2976.6956542205803</v>
      </c>
      <c r="F87">
        <f>$I$59</f>
        <v>2976.6956542205803</v>
      </c>
      <c r="G87">
        <f>$I$59</f>
        <v>2976.6956542205803</v>
      </c>
      <c r="H87">
        <f>$I$59</f>
        <v>2976.6956542205803</v>
      </c>
    </row>
    <row r="88" spans="4:8" ht="12.75">
      <c r="D88">
        <f>D87+1</f>
        <v>2</v>
      </c>
      <c r="E88" s="23">
        <f aca="true" t="shared" si="57" ref="E88:E106">$B$13*E87^$B$14*(100-$E$18)/100</f>
        <v>4793.083186268036</v>
      </c>
      <c r="F88">
        <f>F87*$E$15</f>
        <v>1041.843478977203</v>
      </c>
      <c r="G88">
        <f>G87*$E$15</f>
        <v>1041.843478977203</v>
      </c>
      <c r="H88">
        <f>H87*$E$15</f>
        <v>1041.843478977203</v>
      </c>
    </row>
    <row r="89" spans="4:8" ht="12.75">
      <c r="D89">
        <f aca="true" t="shared" si="58" ref="D89:D137">D88+1</f>
        <v>3</v>
      </c>
      <c r="E89" s="23">
        <f t="shared" si="57"/>
        <v>5713.907362962002</v>
      </c>
      <c r="F89">
        <f>F88*$E$15*(100-$E$18)/100</f>
        <v>182.3226088210105</v>
      </c>
      <c r="G89">
        <f>G88*$E$15</f>
        <v>364.645217642021</v>
      </c>
      <c r="H89">
        <f aca="true" t="shared" si="59" ref="H89:H99">H88*$E$15</f>
        <v>364.645217642021</v>
      </c>
    </row>
    <row r="90" spans="4:8" ht="12.75">
      <c r="D90">
        <f t="shared" si="58"/>
        <v>4</v>
      </c>
      <c r="E90" s="23">
        <f t="shared" si="57"/>
        <v>6096.590003247077</v>
      </c>
      <c r="F90" s="23">
        <f>$B$13*F89^$B$14*(100-$E$18)/100</f>
        <v>1710.717917914505</v>
      </c>
      <c r="G90">
        <f>G89*$E$15</f>
        <v>127.62582617470734</v>
      </c>
      <c r="H90">
        <f t="shared" si="59"/>
        <v>127.62582617470734</v>
      </c>
    </row>
    <row r="91" spans="4:8" ht="12.75">
      <c r="D91">
        <f t="shared" si="58"/>
        <v>5</v>
      </c>
      <c r="E91" s="23">
        <f t="shared" si="57"/>
        <v>6244.144206972677</v>
      </c>
      <c r="F91">
        <f>F90*$E$15</f>
        <v>598.7512712700767</v>
      </c>
      <c r="G91">
        <f>G90*$E$15*(100-$E$18)/100</f>
        <v>22.334519580573783</v>
      </c>
      <c r="H91">
        <f t="shared" si="59"/>
        <v>44.669039161147566</v>
      </c>
    </row>
    <row r="92" spans="4:8" ht="12.75">
      <c r="D92">
        <f t="shared" si="58"/>
        <v>6</v>
      </c>
      <c r="E92" s="23">
        <f t="shared" si="57"/>
        <v>6299.4741157973895</v>
      </c>
      <c r="F92">
        <f>F91*$E$15*(100-$E$18)/100</f>
        <v>104.78147247226342</v>
      </c>
      <c r="G92" s="23">
        <f>$B$13*G91^$B$14*(100-$E$18)/100</f>
        <v>788.4820433550232</v>
      </c>
      <c r="H92">
        <f t="shared" si="59"/>
        <v>15.634163706401647</v>
      </c>
    </row>
    <row r="93" spans="4:8" ht="12.75">
      <c r="D93">
        <f t="shared" si="58"/>
        <v>7</v>
      </c>
      <c r="E93" s="23">
        <f t="shared" si="57"/>
        <v>6320.0088825972025</v>
      </c>
      <c r="F93" s="23">
        <f>$B$13*F92^$B$14*(100-$E$18)/100</f>
        <v>1394.5602592860748</v>
      </c>
      <c r="G93">
        <f>G92*$E$15</f>
        <v>275.9687151742581</v>
      </c>
      <c r="H93">
        <f>H92*$E$15*(100-$E$18)/100</f>
        <v>2.735978648620288</v>
      </c>
    </row>
    <row r="94" spans="4:8" ht="12.75">
      <c r="D94">
        <f t="shared" si="58"/>
        <v>8</v>
      </c>
      <c r="E94" s="23">
        <f t="shared" si="57"/>
        <v>6327.601048010009</v>
      </c>
      <c r="F94">
        <f>F93*$E$15</f>
        <v>488.09609075012617</v>
      </c>
      <c r="G94">
        <f>G93*$E$15</f>
        <v>96.58905031099032</v>
      </c>
      <c r="H94" s="23">
        <f>$B$13*H93^$B$14*(100-$E$18)/100</f>
        <v>363.41697610276805</v>
      </c>
    </row>
    <row r="95" spans="4:8" ht="12.75">
      <c r="D95">
        <f t="shared" si="58"/>
        <v>9</v>
      </c>
      <c r="E95" s="23">
        <f t="shared" si="57"/>
        <v>6330.404100090472</v>
      </c>
      <c r="F95">
        <f>F94*$E$15*(100-$E$18)/100</f>
        <v>85.41681588127207</v>
      </c>
      <c r="G95">
        <f>G94*$E$15</f>
        <v>33.80616760884661</v>
      </c>
      <c r="H95">
        <f>H94*$E$15</f>
        <v>127.19594163596881</v>
      </c>
    </row>
    <row r="96" spans="4:8" ht="12.75">
      <c r="D96">
        <f t="shared" si="58"/>
        <v>10</v>
      </c>
      <c r="E96" s="23">
        <f t="shared" si="57"/>
        <v>6331.438459499784</v>
      </c>
      <c r="F96" s="23">
        <f>$B$13*F95^$B$14*(100-$E$18)/100</f>
        <v>1293.3041945268535</v>
      </c>
      <c r="G96">
        <f>G95*$E$15*(100-$E$18)/100</f>
        <v>5.916079331548156</v>
      </c>
      <c r="H96">
        <f t="shared" si="59"/>
        <v>44.51857957258908</v>
      </c>
    </row>
    <row r="97" spans="4:8" ht="12.75">
      <c r="D97">
        <f t="shared" si="58"/>
        <v>11</v>
      </c>
      <c r="E97" s="23">
        <f t="shared" si="57"/>
        <v>6331.820077358271</v>
      </c>
      <c r="F97">
        <f>F96*$E$15</f>
        <v>452.6564680843987</v>
      </c>
      <c r="G97" s="23">
        <f>$B$13*G96^$B$14*(100-$E$18)/100</f>
        <v>483.0117241445914</v>
      </c>
      <c r="H97">
        <f t="shared" si="59"/>
        <v>15.581502850406178</v>
      </c>
    </row>
    <row r="98" spans="4:8" ht="12.75">
      <c r="D98">
        <f t="shared" si="58"/>
        <v>12</v>
      </c>
      <c r="E98" s="23">
        <f t="shared" si="57"/>
        <v>6331.960861993908</v>
      </c>
      <c r="F98">
        <f>F97*$E$15*(100-$E$18)/100</f>
        <v>79.21488191476976</v>
      </c>
      <c r="G98">
        <f>G97*$E$15</f>
        <v>169.054103450607</v>
      </c>
      <c r="H98">
        <f t="shared" si="59"/>
        <v>5.453525997642162</v>
      </c>
    </row>
    <row r="99" spans="4:8" ht="12.75">
      <c r="D99">
        <f t="shared" si="58"/>
        <v>13</v>
      </c>
      <c r="E99" s="23">
        <f t="shared" si="57"/>
        <v>6332.0127982363665</v>
      </c>
      <c r="F99" s="23">
        <f>$B$13*F98^$B$14*(100-$E$18)/100</f>
        <v>1257.8363894118459</v>
      </c>
      <c r="G99">
        <f>G98*$E$15</f>
        <v>59.16893620771244</v>
      </c>
      <c r="H99">
        <f t="shared" si="59"/>
        <v>1.9087340991747566</v>
      </c>
    </row>
    <row r="100" spans="4:8" ht="12.75">
      <c r="D100">
        <f t="shared" si="58"/>
        <v>14</v>
      </c>
      <c r="E100" s="23">
        <f t="shared" si="57"/>
        <v>6332.031957623769</v>
      </c>
      <c r="F100">
        <f>F99*$E$15</f>
        <v>440.242736294146</v>
      </c>
      <c r="G100">
        <f>G99*$E$15</f>
        <v>20.709127672699353</v>
      </c>
      <c r="H100">
        <f>H99*$E$15*(100-$E$18)/100</f>
        <v>0.33402846735558245</v>
      </c>
    </row>
    <row r="101" spans="4:8" ht="12.75">
      <c r="D101">
        <f t="shared" si="58"/>
        <v>15</v>
      </c>
      <c r="E101" s="23">
        <f t="shared" si="57"/>
        <v>6332.039025536422</v>
      </c>
      <c r="F101">
        <f>F100*$E$15*(100-$E$18)/100</f>
        <v>77.04247885147555</v>
      </c>
      <c r="G101">
        <f>G100*$E$15*(100-$E$18)/100</f>
        <v>3.624097342722387</v>
      </c>
      <c r="H101" s="23">
        <f>$B$13*H100^$B$14*(100-$E$18)/100</f>
        <v>167.29311200977844</v>
      </c>
    </row>
    <row r="102" spans="4:8" ht="12.75">
      <c r="D102">
        <f t="shared" si="58"/>
        <v>16</v>
      </c>
      <c r="E102" s="23">
        <f t="shared" si="57"/>
        <v>6332.041632891389</v>
      </c>
      <c r="F102" s="23">
        <f>$B$13*F101^$B$14*(100-$E$18)/100</f>
        <v>1244.9993433715376</v>
      </c>
      <c r="G102" s="23">
        <f>$B$13*G101^$B$14*(100-$E$18)/100</f>
        <v>403.12818217931107</v>
      </c>
      <c r="H102">
        <f>H101*$E$15</f>
        <v>58.55258920342245</v>
      </c>
    </row>
    <row r="103" spans="4:8" ht="12.75">
      <c r="D103">
        <f t="shared" si="58"/>
        <v>17</v>
      </c>
      <c r="E103" s="23">
        <f t="shared" si="57"/>
        <v>6332.0425947449085</v>
      </c>
      <c r="F103">
        <f>F102*$E$15</f>
        <v>435.7497701800381</v>
      </c>
      <c r="G103">
        <f>G102*$E$15</f>
        <v>141.09486376275888</v>
      </c>
      <c r="H103">
        <f aca="true" t="shared" si="60" ref="H103:H113">H102*$E$15</f>
        <v>20.493406221197855</v>
      </c>
    </row>
    <row r="104" spans="4:8" ht="12.75">
      <c r="D104">
        <f t="shared" si="58"/>
        <v>18</v>
      </c>
      <c r="E104" s="23">
        <f t="shared" si="57"/>
        <v>6332.042949572708</v>
      </c>
      <c r="F104">
        <f>F103*$E$15*(100-$E$18)/100</f>
        <v>76.25620978150667</v>
      </c>
      <c r="G104">
        <f>G103*$E$15</f>
        <v>49.3832023169656</v>
      </c>
      <c r="H104">
        <f t="shared" si="60"/>
        <v>7.172692177419249</v>
      </c>
    </row>
    <row r="105" spans="4:8" ht="12.75">
      <c r="D105">
        <f t="shared" si="58"/>
        <v>19</v>
      </c>
      <c r="E105" s="23">
        <f t="shared" si="57"/>
        <v>6332.043080468688</v>
      </c>
      <c r="F105" s="23">
        <f>$B$13*F104^$B$14*(100-$E$18)/100</f>
        <v>1240.2969077121465</v>
      </c>
      <c r="G105">
        <f>G104*$E$15</f>
        <v>17.28412081093796</v>
      </c>
      <c r="H105">
        <f t="shared" si="60"/>
        <v>2.510442262096737</v>
      </c>
    </row>
    <row r="106" spans="4:8" ht="12.75">
      <c r="D106">
        <f t="shared" si="58"/>
        <v>20</v>
      </c>
      <c r="E106" s="23">
        <f t="shared" si="57"/>
        <v>6332.043128756215</v>
      </c>
      <c r="F106">
        <f>F105*$E$15</f>
        <v>434.10391769925127</v>
      </c>
      <c r="G106">
        <f>G105*$E$15*(100-$E$18)/100</f>
        <v>3.0247211419141427</v>
      </c>
      <c r="H106">
        <f t="shared" si="60"/>
        <v>0.8786547917338579</v>
      </c>
    </row>
    <row r="107" spans="4:8" ht="12.75">
      <c r="D107">
        <f t="shared" si="58"/>
        <v>21</v>
      </c>
      <c r="E107" s="23">
        <f aca="true" t="shared" si="61" ref="E107:F137">$B$13*E106^$B$14*(100-$E$18)/100</f>
        <v>6332.043146569483</v>
      </c>
      <c r="F107">
        <f>F106*$E$15*(100-$E$18)/100</f>
        <v>75.96818559736897</v>
      </c>
      <c r="G107" s="23">
        <f>$B$13*G106^$B$14*(100-$E$18)/100</f>
        <v>377.1196452049482</v>
      </c>
      <c r="H107">
        <f>H106*$E$15*(100-$E$18)/100</f>
        <v>0.15376458855342512</v>
      </c>
    </row>
    <row r="108" spans="4:8" ht="12.75">
      <c r="D108">
        <f t="shared" si="58"/>
        <v>22</v>
      </c>
      <c r="E108" s="23">
        <f t="shared" si="61"/>
        <v>6332.043153140799</v>
      </c>
      <c r="F108" s="23">
        <f>$B$13*F107^$B$14*(100-$E$18)/100</f>
        <v>1238.566667400029</v>
      </c>
      <c r="G108">
        <f>G107*$E$15</f>
        <v>131.99187582173187</v>
      </c>
      <c r="H108" s="23">
        <f>$B$13*H107^$B$14*(100-$E$18)/100</f>
        <v>125.65669542782996</v>
      </c>
    </row>
    <row r="109" spans="4:8" ht="12.75">
      <c r="D109">
        <f t="shared" si="58"/>
        <v>23</v>
      </c>
      <c r="E109" s="23">
        <f t="shared" si="61"/>
        <v>6332.043155564957</v>
      </c>
      <c r="F109">
        <f>F108*$E$15</f>
        <v>433.49833359001013</v>
      </c>
      <c r="G109">
        <f>G108*$E$15</f>
        <v>46.19715653760615</v>
      </c>
      <c r="H109">
        <f>H108*$E$15</f>
        <v>43.97984339974048</v>
      </c>
    </row>
    <row r="110" spans="4:8" ht="12.75">
      <c r="D110">
        <f t="shared" si="58"/>
        <v>24</v>
      </c>
      <c r="E110" s="23">
        <f t="shared" si="61"/>
        <v>6332.043156459229</v>
      </c>
      <c r="F110">
        <f>F109*$E$15*(100-$E$18)/100</f>
        <v>75.86220837825176</v>
      </c>
      <c r="G110">
        <f>G109*$E$15</f>
        <v>16.16900478816215</v>
      </c>
      <c r="H110">
        <f t="shared" si="60"/>
        <v>15.392945189909167</v>
      </c>
    </row>
    <row r="111" spans="4:8" ht="12.75">
      <c r="D111">
        <f t="shared" si="58"/>
        <v>25</v>
      </c>
      <c r="E111" s="23">
        <f t="shared" si="61"/>
        <v>6332.043156789126</v>
      </c>
      <c r="F111" s="23">
        <f>$B$13*F110^$B$14*(100-$E$18)/100</f>
        <v>1237.9289913771322</v>
      </c>
      <c r="G111">
        <f>G110*$E$15*(100-$E$18)/100</f>
        <v>2.829575837928376</v>
      </c>
      <c r="H111">
        <f t="shared" si="60"/>
        <v>5.387530816468208</v>
      </c>
    </row>
    <row r="112" spans="4:8" ht="12.75">
      <c r="D112">
        <f t="shared" si="58"/>
        <v>26</v>
      </c>
      <c r="E112" s="23">
        <f t="shared" si="61"/>
        <v>6332.043156910828</v>
      </c>
      <c r="F112">
        <f>F111*$E$15</f>
        <v>433.2751469819963</v>
      </c>
      <c r="G112" s="23">
        <f>$B$13*G111^$B$14*(100-$E$18)/100</f>
        <v>367.9546838962091</v>
      </c>
      <c r="H112">
        <f t="shared" si="60"/>
        <v>1.8856357857638726</v>
      </c>
    </row>
    <row r="113" spans="4:8" ht="12.75">
      <c r="D113">
        <f t="shared" si="58"/>
        <v>27</v>
      </c>
      <c r="E113" s="23">
        <f t="shared" si="61"/>
        <v>6332.043156955723</v>
      </c>
      <c r="F113">
        <f>F112*$E$15*(100-$E$18)/100</f>
        <v>75.82315072184934</v>
      </c>
      <c r="G113">
        <f>G112*$E$15</f>
        <v>128.78413936367318</v>
      </c>
      <c r="H113">
        <f t="shared" si="60"/>
        <v>0.6599725250173554</v>
      </c>
    </row>
    <row r="114" spans="4:8" ht="12.75">
      <c r="D114">
        <f t="shared" si="58"/>
        <v>28</v>
      </c>
      <c r="E114" s="23">
        <f t="shared" si="61"/>
        <v>6332.043156972283</v>
      </c>
      <c r="F114" s="23">
        <f t="shared" si="61"/>
        <v>1237.6938355968066</v>
      </c>
      <c r="G114">
        <f>G113*$E$15</f>
        <v>45.07444877728561</v>
      </c>
      <c r="H114">
        <f>H113*$E$15*(100-$E$18)/100</f>
        <v>0.11549519187803718</v>
      </c>
    </row>
    <row r="115" spans="4:8" ht="12.75">
      <c r="D115">
        <f t="shared" si="58"/>
        <v>29</v>
      </c>
      <c r="E115" s="23">
        <f t="shared" si="61"/>
        <v>6332.0431569783905</v>
      </c>
      <c r="F115">
        <f>F114*$E$15</f>
        <v>433.1928424588823</v>
      </c>
      <c r="G115">
        <f>G114*$E$15</f>
        <v>15.776057072049962</v>
      </c>
      <c r="H115" s="23">
        <f>$B$13*H114^$B$14*(100-$E$18)/100</f>
        <v>113.06655459857265</v>
      </c>
    </row>
    <row r="116" spans="4:8" ht="12.75">
      <c r="D116">
        <f t="shared" si="58"/>
        <v>30</v>
      </c>
      <c r="E116" s="23">
        <f t="shared" si="61"/>
        <v>6332.043156980642</v>
      </c>
      <c r="F116">
        <f>F115*$E$15*(100-$E$18)/100</f>
        <v>75.8087474303044</v>
      </c>
      <c r="G116">
        <f>G115*$E$15*(100-$E$18)/100</f>
        <v>2.7608099876087433</v>
      </c>
      <c r="H116">
        <f>H115*$E$15</f>
        <v>39.573294109500424</v>
      </c>
    </row>
    <row r="117" spans="4:8" ht="12.75">
      <c r="D117">
        <f t="shared" si="58"/>
        <v>31</v>
      </c>
      <c r="E117" s="23">
        <f t="shared" si="61"/>
        <v>6332.0431569814755</v>
      </c>
      <c r="F117" s="23">
        <f t="shared" si="61"/>
        <v>1237.607097908775</v>
      </c>
      <c r="G117" s="23">
        <f>$B$13*G116^$B$14*(100-$E$18)/100</f>
        <v>364.63025841159305</v>
      </c>
      <c r="H117">
        <f aca="true" t="shared" si="62" ref="H117:H127">H116*$E$15</f>
        <v>13.850652938325148</v>
      </c>
    </row>
    <row r="118" spans="4:8" ht="12.75">
      <c r="D118">
        <f t="shared" si="58"/>
        <v>32</v>
      </c>
      <c r="E118" s="23">
        <f t="shared" si="61"/>
        <v>6332.043156981785</v>
      </c>
      <c r="F118">
        <f>F117*$E$15</f>
        <v>433.1624842680712</v>
      </c>
      <c r="G118">
        <f>G117*$E$15</f>
        <v>127.62059044405756</v>
      </c>
      <c r="H118">
        <f t="shared" si="62"/>
        <v>4.847728528413802</v>
      </c>
    </row>
    <row r="119" spans="4:8" ht="12.75">
      <c r="D119">
        <f t="shared" si="58"/>
        <v>33</v>
      </c>
      <c r="E119" s="23">
        <f t="shared" si="61"/>
        <v>6332.043156981897</v>
      </c>
      <c r="F119">
        <f>F118*$E$15*(100-$E$18)/100</f>
        <v>75.80343474691246</v>
      </c>
      <c r="G119">
        <f>G118*$E$15</f>
        <v>44.667206655420145</v>
      </c>
      <c r="H119">
        <f t="shared" si="62"/>
        <v>1.6967049849448306</v>
      </c>
    </row>
    <row r="120" spans="4:8" ht="12.75">
      <c r="D120">
        <f t="shared" si="58"/>
        <v>34</v>
      </c>
      <c r="E120" s="23">
        <f t="shared" si="61"/>
        <v>6332.043156981939</v>
      </c>
      <c r="F120" s="23">
        <f t="shared" si="61"/>
        <v>1237.5751019104864</v>
      </c>
      <c r="G120">
        <f>G119*$E$15</f>
        <v>15.63352232939705</v>
      </c>
      <c r="H120">
        <f t="shared" si="62"/>
        <v>0.5938467447306907</v>
      </c>
    </row>
    <row r="121" spans="4:8" ht="12.75">
      <c r="D121">
        <f t="shared" si="58"/>
        <v>35</v>
      </c>
      <c r="E121" s="23">
        <f t="shared" si="61"/>
        <v>6332.043156981956</v>
      </c>
      <c r="F121">
        <f>F120*$E$15</f>
        <v>433.1512856686702</v>
      </c>
      <c r="G121">
        <f>G120*$E$15*(100-$E$18)/100</f>
        <v>2.7358664076444836</v>
      </c>
      <c r="H121">
        <f>H120*$E$15*(100-$E$18)/100</f>
        <v>0.10392318032787086</v>
      </c>
    </row>
    <row r="122" spans="4:8" ht="12.75">
      <c r="D122">
        <f t="shared" si="58"/>
        <v>36</v>
      </c>
      <c r="E122" s="23">
        <f t="shared" si="61"/>
        <v>6332.043156981959</v>
      </c>
      <c r="F122">
        <f>F121*$E$15*(100-$E$18)/100</f>
        <v>75.80147499201728</v>
      </c>
      <c r="G122" s="23">
        <f>$B$13*G121^$B$14*(100-$E$18)/100</f>
        <v>363.4114761594008</v>
      </c>
      <c r="H122" s="23">
        <f>$B$13*H121^$B$14*(100-$E$18)/100</f>
        <v>108.74756691398139</v>
      </c>
    </row>
    <row r="123" spans="4:8" ht="12.75">
      <c r="D123">
        <f t="shared" si="58"/>
        <v>37</v>
      </c>
      <c r="E123" s="23">
        <f t="shared" si="61"/>
        <v>6332.043156981966</v>
      </c>
      <c r="F123" s="23">
        <f t="shared" si="61"/>
        <v>1237.5632987955805</v>
      </c>
      <c r="G123">
        <f>G122*$E$15</f>
        <v>127.19401665579028</v>
      </c>
      <c r="H123">
        <f>H122*$E$15</f>
        <v>38.06164841989348</v>
      </c>
    </row>
    <row r="124" spans="4:8" ht="12.75">
      <c r="D124">
        <f t="shared" si="58"/>
        <v>38</v>
      </c>
      <c r="E124" s="23">
        <f t="shared" si="61"/>
        <v>6332.043156981966</v>
      </c>
      <c r="F124">
        <f>F123*$E$15</f>
        <v>433.1471545784532</v>
      </c>
      <c r="G124">
        <f>G123*$E$15</f>
        <v>44.5179058295266</v>
      </c>
      <c r="H124">
        <f t="shared" si="62"/>
        <v>13.321576946962717</v>
      </c>
    </row>
    <row r="125" spans="4:8" ht="12.75">
      <c r="D125">
        <f t="shared" si="58"/>
        <v>39</v>
      </c>
      <c r="E125" s="23">
        <f t="shared" si="61"/>
        <v>6332.043156981966</v>
      </c>
      <c r="F125">
        <f>F124*$E$15*(100-$E$18)/100</f>
        <v>75.8007520512293</v>
      </c>
      <c r="G125">
        <f>G124*$E$15</f>
        <v>15.581267040334309</v>
      </c>
      <c r="H125">
        <f t="shared" si="62"/>
        <v>4.66255193143695</v>
      </c>
    </row>
    <row r="126" spans="4:8" ht="12.75">
      <c r="D126">
        <f t="shared" si="58"/>
        <v>40</v>
      </c>
      <c r="E126" s="23">
        <f t="shared" si="61"/>
        <v>6332.043156981966</v>
      </c>
      <c r="F126" s="23">
        <f t="shared" si="61"/>
        <v>1237.558944654915</v>
      </c>
      <c r="G126">
        <f>G125*$E$15*(100-$E$18)/100</f>
        <v>2.726721732058504</v>
      </c>
      <c r="H126">
        <f t="shared" si="62"/>
        <v>1.6318931760029325</v>
      </c>
    </row>
    <row r="127" spans="4:8" ht="12.75">
      <c r="D127">
        <f t="shared" si="58"/>
        <v>41</v>
      </c>
      <c r="E127" s="23">
        <f t="shared" si="61"/>
        <v>6332.043156981966</v>
      </c>
      <c r="F127">
        <f>F126*$E$15</f>
        <v>433.1456306292202</v>
      </c>
      <c r="G127" s="23">
        <f>$B$13*G126^$B$14*(100-$E$18)/100</f>
        <v>362.96289671887877</v>
      </c>
      <c r="H127">
        <f t="shared" si="62"/>
        <v>0.5711626116010263</v>
      </c>
    </row>
    <row r="128" spans="4:8" ht="12.75">
      <c r="D128">
        <f t="shared" si="58"/>
        <v>42</v>
      </c>
      <c r="E128" s="23">
        <f t="shared" si="61"/>
        <v>6332.043156981966</v>
      </c>
      <c r="F128">
        <f>F127*$E$15*(100-$E$18)/100</f>
        <v>75.80048536011353</v>
      </c>
      <c r="G128">
        <f>G127*$E$15</f>
        <v>127.03701385160755</v>
      </c>
      <c r="H128">
        <f>H127*$E$15*(100-$E$18)/100</f>
        <v>0.0999534570301796</v>
      </c>
    </row>
    <row r="129" spans="4:8" ht="12.75">
      <c r="D129">
        <f t="shared" si="58"/>
        <v>43</v>
      </c>
      <c r="E129" s="23">
        <f t="shared" si="61"/>
        <v>6332.043156981966</v>
      </c>
      <c r="F129" s="23">
        <f t="shared" si="61"/>
        <v>1237.5573384162917</v>
      </c>
      <c r="G129">
        <f>G128*$E$15</f>
        <v>44.462954848062644</v>
      </c>
      <c r="H129" s="23">
        <f>$B$13*H128^$B$14*(100-$E$18)/100</f>
        <v>107.19628866490889</v>
      </c>
    </row>
    <row r="130" spans="4:8" ht="12.75">
      <c r="D130">
        <f t="shared" si="58"/>
        <v>44</v>
      </c>
      <c r="E130" s="23">
        <f t="shared" si="61"/>
        <v>6332.043156981966</v>
      </c>
      <c r="F130">
        <f>F129*$E$15</f>
        <v>433.14506844570207</v>
      </c>
      <c r="G130">
        <f>G129*$E$15</f>
        <v>15.562034196821925</v>
      </c>
      <c r="H130">
        <f>H129*$E$15</f>
        <v>37.51870103271811</v>
      </c>
    </row>
    <row r="131" spans="4:8" ht="12.75">
      <c r="D131">
        <f t="shared" si="58"/>
        <v>45</v>
      </c>
      <c r="E131" s="23">
        <f t="shared" si="61"/>
        <v>6332.043156981966</v>
      </c>
      <c r="F131">
        <f>F130*$E$15*(100-$E$18)/100</f>
        <v>75.80038697799786</v>
      </c>
      <c r="G131">
        <f>G130*$E$15*(100-$E$18)/100</f>
        <v>2.7233559844438364</v>
      </c>
      <c r="H131">
        <f>H130*$E$15</f>
        <v>13.131545361451339</v>
      </c>
    </row>
    <row r="132" spans="4:8" ht="12.75">
      <c r="D132">
        <f t="shared" si="58"/>
        <v>46</v>
      </c>
      <c r="E132" s="23">
        <f t="shared" si="61"/>
        <v>6332.043156981966</v>
      </c>
      <c r="F132" s="23">
        <f t="shared" si="61"/>
        <v>1237.5567458753899</v>
      </c>
      <c r="G132" s="23">
        <f>$B$13*G131^$B$14*(100-$E$18)/100</f>
        <v>362.79755560709367</v>
      </c>
      <c r="H132">
        <f>H131*$E$15</f>
        <v>4.596040876507969</v>
      </c>
    </row>
    <row r="133" spans="4:8" ht="12.75">
      <c r="D133">
        <f t="shared" si="58"/>
        <v>47</v>
      </c>
      <c r="E133" s="23">
        <f t="shared" si="61"/>
        <v>6332.043156981966</v>
      </c>
      <c r="F133">
        <f>F132*$E$15</f>
        <v>433.14486105638645</v>
      </c>
      <c r="G133">
        <f>G132*$E$15</f>
        <v>126.97914446248278</v>
      </c>
      <c r="H133">
        <f>H132*$E$15</f>
        <v>1.608614306777789</v>
      </c>
    </row>
    <row r="134" spans="4:8" ht="12.75">
      <c r="D134">
        <f t="shared" si="58"/>
        <v>48</v>
      </c>
      <c r="E134" s="23">
        <f t="shared" si="61"/>
        <v>6332.043156981966</v>
      </c>
      <c r="F134">
        <f>F133*$E$15*(100-$E$18)/100</f>
        <v>75.80035068486762</v>
      </c>
      <c r="G134">
        <f>G133*$E$15</f>
        <v>44.44270056186897</v>
      </c>
      <c r="H134">
        <f>H133*$E$15</f>
        <v>0.5630150073722261</v>
      </c>
    </row>
    <row r="135" spans="4:8" ht="12.75">
      <c r="D135">
        <f t="shared" si="58"/>
        <v>49</v>
      </c>
      <c r="E135" s="23">
        <f t="shared" si="61"/>
        <v>6332.043156981966</v>
      </c>
      <c r="F135" s="23">
        <f t="shared" si="61"/>
        <v>1237.5565272871224</v>
      </c>
      <c r="G135">
        <f>G134*$E$15</f>
        <v>15.554945196654138</v>
      </c>
      <c r="H135">
        <f>H134*$E$15*(100-$E$18)/100</f>
        <v>0.09852762629013956</v>
      </c>
    </row>
    <row r="136" spans="4:8" ht="12.75">
      <c r="D136">
        <f t="shared" si="58"/>
        <v>50</v>
      </c>
      <c r="E136" s="23">
        <f t="shared" si="61"/>
        <v>6332.043156981966</v>
      </c>
      <c r="F136">
        <f>F135*$E$15</f>
        <v>433.14478455049283</v>
      </c>
      <c r="G136">
        <f>G135*$E$15*(100-$E$18)/100</f>
        <v>2.7221154094144735</v>
      </c>
      <c r="H136" s="23">
        <f>$B$13*H135^$B$14*(100-$E$18)/100</f>
        <v>106.62962639030864</v>
      </c>
    </row>
    <row r="137" spans="4:8" ht="12.75">
      <c r="D137">
        <f t="shared" si="58"/>
        <v>51</v>
      </c>
      <c r="E137" s="23">
        <f t="shared" si="61"/>
        <v>6332.043156981966</v>
      </c>
      <c r="F137">
        <f>F136*$E$15*(100-$E$18)/100</f>
        <v>75.80033729633624</v>
      </c>
      <c r="G137" s="23">
        <f>$B$13*G136^$B$14*(100-$E$18)/100</f>
        <v>362.73658029012256</v>
      </c>
      <c r="H137">
        <f>H136*$E$15</f>
        <v>37.32036923660802</v>
      </c>
    </row>
    <row r="138" spans="5:6" ht="12.75">
      <c r="E138" s="23"/>
      <c r="F138" s="23"/>
    </row>
    <row r="139" ht="12.75">
      <c r="E139" s="23"/>
    </row>
    <row r="140" ht="12.75">
      <c r="E140" s="23"/>
    </row>
    <row r="141" ht="12.75">
      <c r="E141" s="23"/>
    </row>
    <row r="142" spans="5:7" ht="12.75">
      <c r="E142" s="23"/>
      <c r="G142" s="23"/>
    </row>
    <row r="143" spans="5:8" ht="12.75">
      <c r="E143" s="23"/>
      <c r="H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</sheetData>
  <sheetProtection password="C71D" sheet="1" objects="1" scenarios="1" selectLockedCells="1"/>
  <protectedRanges>
    <protectedRange sqref="C7:D8 X7:Y8" name="Economics"/>
    <protectedRange sqref="C10 X10" name="Interest"/>
    <protectedRange sqref="B13:B14 W13:W14" name="Growth"/>
    <protectedRange sqref="B16:B18 W16:W18" name="Damage"/>
    <protectedRange sqref="E13 Z13" name="Pi"/>
    <protectedRange sqref="E15 Z15" name="Surv"/>
    <protectedRange sqref="E18:F18 Z18:AA18" name="Efficacy"/>
  </protectedRange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Ferris</dc:creator>
  <cp:keywords/>
  <dc:description/>
  <cp:lastModifiedBy>reviewer</cp:lastModifiedBy>
  <dcterms:created xsi:type="dcterms:W3CDTF">2000-11-30T04:15:21Z</dcterms:created>
  <dcterms:modified xsi:type="dcterms:W3CDTF">2012-04-11T22:11:22Z</dcterms:modified>
  <cp:category/>
  <cp:version/>
  <cp:contentType/>
  <cp:contentStatus/>
</cp:coreProperties>
</file>