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35" windowWidth="9420" windowHeight="4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86" i="1" l="1"/>
  <c r="A85" i="1"/>
  <c r="A84" i="1"/>
  <c r="A83" i="1"/>
  <c r="AR87" i="1"/>
  <c r="AO87" i="1"/>
  <c r="AL87" i="1"/>
  <c r="AI87" i="1"/>
  <c r="AF87" i="1"/>
  <c r="AC87" i="1"/>
  <c r="Z87" i="1"/>
  <c r="W87" i="1"/>
  <c r="T87" i="1"/>
  <c r="Q87" i="1"/>
  <c r="N87" i="1"/>
  <c r="O88" i="1" s="1"/>
  <c r="H87" i="1"/>
  <c r="G87" i="1"/>
  <c r="F87" i="1"/>
  <c r="E87" i="1"/>
  <c r="H88" i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G88" i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E88" i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F88" i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D8" i="1"/>
  <c r="C8" i="1"/>
  <c r="M89" i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C7" i="1"/>
  <c r="D7" i="1"/>
  <c r="AT127" i="1" s="1"/>
  <c r="B49" i="1"/>
  <c r="D89" i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C54" i="1"/>
  <c r="B55" i="1" s="1"/>
  <c r="AT136" i="1"/>
  <c r="AQ131" i="1"/>
  <c r="AQ126" i="1"/>
  <c r="AQ122" i="1"/>
  <c r="AN136" i="1"/>
  <c r="AN134" i="1"/>
  <c r="AN131" i="1"/>
  <c r="AN129" i="1"/>
  <c r="AN127" i="1"/>
  <c r="AN125" i="1"/>
  <c r="AN122" i="1"/>
  <c r="AN120" i="1"/>
  <c r="AN118" i="1"/>
  <c r="AN116" i="1"/>
  <c r="AK134" i="1"/>
  <c r="AK132" i="1"/>
  <c r="AK130" i="1"/>
  <c r="AK127" i="1"/>
  <c r="AK125" i="1"/>
  <c r="AK123" i="1"/>
  <c r="AK121" i="1"/>
  <c r="AK118" i="1"/>
  <c r="AK116" i="1"/>
  <c r="AK114" i="1"/>
  <c r="AH135" i="1"/>
  <c r="AH133" i="1"/>
  <c r="AH131" i="1"/>
  <c r="AH129" i="1"/>
  <c r="AH127" i="1"/>
  <c r="AH125" i="1"/>
  <c r="AH122" i="1"/>
  <c r="AH120" i="1"/>
  <c r="AH118" i="1"/>
  <c r="AH115" i="1"/>
  <c r="AH113" i="1"/>
  <c r="AH111" i="1"/>
  <c r="AE135" i="1"/>
  <c r="AE133" i="1"/>
  <c r="AE131" i="1"/>
  <c r="AE128" i="1"/>
  <c r="AE126" i="1"/>
  <c r="AE122" i="1"/>
  <c r="AE120" i="1"/>
  <c r="AE117" i="1"/>
  <c r="AE115" i="1"/>
  <c r="AE113" i="1"/>
  <c r="AE110" i="1"/>
  <c r="AE108" i="1"/>
  <c r="AB136" i="1"/>
  <c r="AB134" i="1"/>
  <c r="AB131" i="1"/>
  <c r="AB129" i="1"/>
  <c r="AB127" i="1"/>
  <c r="AT137" i="1"/>
  <c r="AT135" i="1"/>
  <c r="AT133" i="1"/>
  <c r="AT130" i="1"/>
  <c r="AT128" i="1"/>
  <c r="AT126" i="1"/>
  <c r="AT124" i="1"/>
  <c r="AT122" i="1"/>
  <c r="AQ136" i="1"/>
  <c r="AQ134" i="1"/>
  <c r="AQ132" i="1"/>
  <c r="AQ130" i="1"/>
  <c r="AQ127" i="1"/>
  <c r="AQ125" i="1"/>
  <c r="AQ123" i="1"/>
  <c r="AQ121" i="1"/>
  <c r="AQ119" i="1"/>
  <c r="AN137" i="1"/>
  <c r="AN135" i="1"/>
  <c r="AN132" i="1"/>
  <c r="AN130" i="1"/>
  <c r="AN128" i="1"/>
  <c r="AN126" i="1"/>
  <c r="AN123" i="1"/>
  <c r="AN121" i="1"/>
  <c r="AN119" i="1"/>
  <c r="AN117" i="1"/>
  <c r="AK137" i="1"/>
  <c r="AK135" i="1"/>
  <c r="AK133" i="1"/>
  <c r="AK131" i="1"/>
  <c r="AK129" i="1"/>
  <c r="AK126" i="1"/>
  <c r="AK124" i="1"/>
  <c r="AK122" i="1"/>
  <c r="AK119" i="1"/>
  <c r="AK117" i="1"/>
  <c r="AK115" i="1"/>
  <c r="AK113" i="1"/>
  <c r="AH136" i="1"/>
  <c r="AH134" i="1"/>
  <c r="AH132" i="1"/>
  <c r="AH128" i="1"/>
  <c r="AH126" i="1"/>
  <c r="AH124" i="1"/>
  <c r="AH121" i="1"/>
  <c r="AH119" i="1"/>
  <c r="AH117" i="1"/>
  <c r="AH114" i="1"/>
  <c r="AH112" i="1"/>
  <c r="AH110" i="1"/>
  <c r="AE137" i="1"/>
  <c r="AE134" i="1"/>
  <c r="AE132" i="1"/>
  <c r="AE129" i="1"/>
  <c r="AE127" i="1"/>
  <c r="AE125" i="1"/>
  <c r="AE123" i="1"/>
  <c r="AE121" i="1"/>
  <c r="AE119" i="1"/>
  <c r="AE116" i="1"/>
  <c r="AE114" i="1"/>
  <c r="AE111" i="1"/>
  <c r="AE109" i="1"/>
  <c r="AE107" i="1"/>
  <c r="AB137" i="1"/>
  <c r="AB135" i="1"/>
  <c r="AB132" i="1"/>
  <c r="AB130" i="1"/>
  <c r="AB126" i="1"/>
  <c r="AB124" i="1"/>
  <c r="AB121" i="1"/>
  <c r="AB119" i="1"/>
  <c r="AB116" i="1"/>
  <c r="AB125" i="1"/>
  <c r="AB120" i="1"/>
  <c r="AB115" i="1"/>
  <c r="AB112" i="1"/>
  <c r="AB110" i="1"/>
  <c r="Y134" i="1"/>
  <c r="Y131" i="1"/>
  <c r="Y129" i="1"/>
  <c r="Y126" i="1"/>
  <c r="Y123" i="1"/>
  <c r="Y121" i="1"/>
  <c r="Y119" i="1"/>
  <c r="Y117" i="1"/>
  <c r="Y114" i="1"/>
  <c r="Y111" i="1"/>
  <c r="Y109" i="1"/>
  <c r="Y106" i="1"/>
  <c r="S135" i="1"/>
  <c r="V137" i="1"/>
  <c r="V134" i="1"/>
  <c r="V131" i="1"/>
  <c r="V128" i="1"/>
  <c r="V125" i="1"/>
  <c r="V123" i="1"/>
  <c r="V119" i="1"/>
  <c r="V117" i="1"/>
  <c r="V113" i="1"/>
  <c r="V111" i="1"/>
  <c r="V107" i="1"/>
  <c r="V105" i="1"/>
  <c r="S133" i="1"/>
  <c r="S129" i="1"/>
  <c r="S125" i="1"/>
  <c r="S123" i="1"/>
  <c r="S111" i="1"/>
  <c r="S105" i="1"/>
  <c r="S103" i="1"/>
  <c r="AB122" i="1"/>
  <c r="AB117" i="1"/>
  <c r="AB114" i="1"/>
  <c r="AB111" i="1"/>
  <c r="AB109" i="1"/>
  <c r="Y137" i="1"/>
  <c r="Y135" i="1"/>
  <c r="Y133" i="1"/>
  <c r="Y130" i="1"/>
  <c r="Y127" i="1"/>
  <c r="Y125" i="1"/>
  <c r="Y122" i="1"/>
  <c r="Y118" i="1"/>
  <c r="Y115" i="1"/>
  <c r="Y113" i="1"/>
  <c r="Y110" i="1"/>
  <c r="Y107" i="1"/>
  <c r="Y105" i="1"/>
  <c r="S137" i="1"/>
  <c r="V135" i="1"/>
  <c r="V132" i="1"/>
  <c r="V129" i="1"/>
  <c r="V126" i="1"/>
  <c r="V122" i="1"/>
  <c r="V120" i="1"/>
  <c r="V116" i="1"/>
  <c r="V114" i="1"/>
  <c r="V110" i="1"/>
  <c r="V108" i="1"/>
  <c r="V104" i="1"/>
  <c r="S131" i="1"/>
  <c r="S127" i="1"/>
  <c r="S121" i="1"/>
  <c r="S119" i="1"/>
  <c r="S117" i="1"/>
  <c r="S115" i="1"/>
  <c r="S109" i="1"/>
  <c r="S107" i="1"/>
  <c r="S89" i="1"/>
  <c r="S93" i="1"/>
  <c r="S97" i="1"/>
  <c r="S101" i="1"/>
  <c r="V89" i="1"/>
  <c r="V92" i="1"/>
  <c r="V95" i="1"/>
  <c r="V98" i="1"/>
  <c r="V101" i="1"/>
  <c r="Y89" i="1"/>
  <c r="Y91" i="1"/>
  <c r="Y94" i="1"/>
  <c r="Y97" i="1"/>
  <c r="Y99" i="1"/>
  <c r="Y102" i="1"/>
  <c r="AB89" i="1"/>
  <c r="AB91" i="1"/>
  <c r="AB94" i="1"/>
  <c r="AB96" i="1"/>
  <c r="AB99" i="1"/>
  <c r="AB101" i="1"/>
  <c r="AB104" i="1"/>
  <c r="AB106" i="1"/>
  <c r="AE89" i="1"/>
  <c r="AE91" i="1"/>
  <c r="AE93" i="1"/>
  <c r="AE96" i="1"/>
  <c r="AE98" i="1"/>
  <c r="AE101" i="1"/>
  <c r="AE103" i="1"/>
  <c r="AE105" i="1"/>
  <c r="AH90" i="1"/>
  <c r="AH92" i="1"/>
  <c r="AH94" i="1"/>
  <c r="AH97" i="1"/>
  <c r="AH99" i="1"/>
  <c r="AH101" i="1"/>
  <c r="AH104" i="1"/>
  <c r="AH106" i="1"/>
  <c r="AH108" i="1"/>
  <c r="AK90" i="1"/>
  <c r="AK92" i="1"/>
  <c r="AK94" i="1"/>
  <c r="AK97" i="1"/>
  <c r="AK99" i="1"/>
  <c r="AK101" i="1"/>
  <c r="AK103" i="1"/>
  <c r="AK106" i="1"/>
  <c r="AK108" i="1"/>
  <c r="AK110" i="1"/>
  <c r="AN89" i="1"/>
  <c r="AN91" i="1"/>
  <c r="AN93" i="1"/>
  <c r="AN95" i="1"/>
  <c r="AN98" i="1"/>
  <c r="AN100" i="1"/>
  <c r="AN102" i="1"/>
  <c r="AN104" i="1"/>
  <c r="AN107" i="1"/>
  <c r="AN109" i="1"/>
  <c r="AN111" i="1"/>
  <c r="AN113" i="1"/>
  <c r="AQ89" i="1"/>
  <c r="AQ91" i="1"/>
  <c r="AQ93" i="1"/>
  <c r="AQ95" i="1"/>
  <c r="AQ97" i="1"/>
  <c r="AQ100" i="1"/>
  <c r="AQ102" i="1"/>
  <c r="AQ104" i="1"/>
  <c r="AQ106" i="1"/>
  <c r="AQ109" i="1"/>
  <c r="AQ111" i="1"/>
  <c r="AQ113" i="1"/>
  <c r="AQ115" i="1"/>
  <c r="AQ117" i="1"/>
  <c r="AT90" i="1"/>
  <c r="AT92" i="1"/>
  <c r="AT94" i="1"/>
  <c r="AT96" i="1"/>
  <c r="AT98" i="1"/>
  <c r="AT101" i="1"/>
  <c r="AT103" i="1"/>
  <c r="AT105" i="1"/>
  <c r="AT107" i="1"/>
  <c r="AT109" i="1"/>
  <c r="AT112" i="1"/>
  <c r="AT114" i="1"/>
  <c r="AT116" i="1"/>
  <c r="AT118" i="1"/>
  <c r="AT120" i="1"/>
  <c r="D51" i="1"/>
  <c r="S91" i="1"/>
  <c r="S95" i="1"/>
  <c r="S99" i="1"/>
  <c r="S113" i="1"/>
  <c r="V90" i="1"/>
  <c r="V93" i="1"/>
  <c r="V96" i="1"/>
  <c r="V99" i="1"/>
  <c r="V102" i="1"/>
  <c r="Y90" i="1"/>
  <c r="Y93" i="1"/>
  <c r="Y95" i="1"/>
  <c r="Y98" i="1"/>
  <c r="Y101" i="1"/>
  <c r="Y103" i="1"/>
  <c r="AB90" i="1"/>
  <c r="AB92" i="1"/>
  <c r="AB95" i="1"/>
  <c r="AB97" i="1"/>
  <c r="AB100" i="1"/>
  <c r="AB102" i="1"/>
  <c r="AB105" i="1"/>
  <c r="AB107" i="1"/>
  <c r="AE90" i="1"/>
  <c r="AE92" i="1"/>
  <c r="AE95" i="1"/>
  <c r="AE97" i="1"/>
  <c r="AE99" i="1"/>
  <c r="AE102" i="1"/>
  <c r="AE104" i="1"/>
  <c r="AH89" i="1"/>
  <c r="AH91" i="1"/>
  <c r="AH93" i="1"/>
  <c r="AH96" i="1"/>
  <c r="AH98" i="1"/>
  <c r="AH100" i="1"/>
  <c r="AH103" i="1"/>
  <c r="AH105" i="1"/>
  <c r="AH107" i="1"/>
  <c r="AK89" i="1"/>
  <c r="AK91" i="1"/>
  <c r="AK93" i="1"/>
  <c r="AK95" i="1"/>
  <c r="AK98" i="1"/>
  <c r="AK100" i="1"/>
  <c r="AK102" i="1"/>
  <c r="AK105" i="1"/>
  <c r="AK107" i="1"/>
  <c r="AK109" i="1"/>
  <c r="AK111" i="1"/>
  <c r="AN90" i="1"/>
  <c r="AN92" i="1"/>
  <c r="AN94" i="1"/>
  <c r="AN96" i="1"/>
  <c r="AN99" i="1"/>
  <c r="AN101" i="1"/>
  <c r="AN103" i="1"/>
  <c r="AN105" i="1"/>
  <c r="AN108" i="1"/>
  <c r="AN110" i="1"/>
  <c r="AN112" i="1"/>
  <c r="AN114" i="1"/>
  <c r="AQ90" i="1"/>
  <c r="AQ92" i="1"/>
  <c r="AQ94" i="1"/>
  <c r="AQ96" i="1"/>
  <c r="AQ99" i="1"/>
  <c r="AQ101" i="1"/>
  <c r="AQ103" i="1"/>
  <c r="AQ105" i="1"/>
  <c r="AQ107" i="1"/>
  <c r="AQ110" i="1"/>
  <c r="AQ112" i="1"/>
  <c r="AQ114" i="1"/>
  <c r="AQ116" i="1"/>
  <c r="AT89" i="1"/>
  <c r="AT91" i="1"/>
  <c r="AT93" i="1"/>
  <c r="AT95" i="1"/>
  <c r="AT97" i="1"/>
  <c r="AT100" i="1"/>
  <c r="AT102" i="1"/>
  <c r="AT104" i="1"/>
  <c r="AT106" i="1"/>
  <c r="AT108" i="1"/>
  <c r="AT111" i="1"/>
  <c r="AT113" i="1"/>
  <c r="AT115" i="1"/>
  <c r="AT117" i="1"/>
  <c r="AT119" i="1"/>
  <c r="AQ135" i="1" l="1"/>
  <c r="AT123" i="1"/>
  <c r="X88" i="1"/>
  <c r="W88" i="1"/>
  <c r="W89" i="1" s="1"/>
  <c r="W90" i="1" s="1"/>
  <c r="W91" i="1" s="1"/>
  <c r="AD88" i="1"/>
  <c r="AE88" i="1" s="1"/>
  <c r="AC88" i="1"/>
  <c r="AC89" i="1" s="1"/>
  <c r="AC90" i="1" s="1"/>
  <c r="AC91" i="1" s="1"/>
  <c r="AC92" i="1" s="1"/>
  <c r="AC93" i="1" s="1"/>
  <c r="AJ88" i="1"/>
  <c r="AK88" i="1" s="1"/>
  <c r="AI88" i="1"/>
  <c r="AI89" i="1" s="1"/>
  <c r="AI90" i="1" s="1"/>
  <c r="AI91" i="1" s="1"/>
  <c r="AI92" i="1" s="1"/>
  <c r="AI93" i="1" s="1"/>
  <c r="AI94" i="1" s="1"/>
  <c r="AI95" i="1" s="1"/>
  <c r="AP88" i="1"/>
  <c r="AQ88" i="1" s="1"/>
  <c r="AO88" i="1"/>
  <c r="AO89" i="1" s="1"/>
  <c r="AO90" i="1" s="1"/>
  <c r="AO91" i="1" s="1"/>
  <c r="AO92" i="1" s="1"/>
  <c r="AO93" i="1" s="1"/>
  <c r="AO94" i="1" s="1"/>
  <c r="AO95" i="1" s="1"/>
  <c r="AO96" i="1" s="1"/>
  <c r="AO97" i="1" s="1"/>
  <c r="T88" i="1"/>
  <c r="T89" i="1" s="1"/>
  <c r="T90" i="1" s="1"/>
  <c r="U88" i="1"/>
  <c r="Z88" i="1"/>
  <c r="Z89" i="1" s="1"/>
  <c r="Z90" i="1" s="1"/>
  <c r="Z91" i="1" s="1"/>
  <c r="Z92" i="1" s="1"/>
  <c r="AA88" i="1"/>
  <c r="AF88" i="1"/>
  <c r="AF89" i="1" s="1"/>
  <c r="AF90" i="1" s="1"/>
  <c r="AF91" i="1" s="1"/>
  <c r="AF92" i="1" s="1"/>
  <c r="AF93" i="1" s="1"/>
  <c r="AF94" i="1" s="1"/>
  <c r="AG88" i="1"/>
  <c r="AH88" i="1" s="1"/>
  <c r="AL88" i="1"/>
  <c r="AL89" i="1" s="1"/>
  <c r="AL90" i="1" s="1"/>
  <c r="AL91" i="1" s="1"/>
  <c r="AL92" i="1" s="1"/>
  <c r="AL93" i="1" s="1"/>
  <c r="AL94" i="1" s="1"/>
  <c r="AL95" i="1" s="1"/>
  <c r="AL96" i="1" s="1"/>
  <c r="AM88" i="1"/>
  <c r="AN88" i="1" s="1"/>
  <c r="AR88" i="1"/>
  <c r="AR89" i="1" s="1"/>
  <c r="AR90" i="1" s="1"/>
  <c r="AR91" i="1" s="1"/>
  <c r="AR92" i="1" s="1"/>
  <c r="AR93" i="1" s="1"/>
  <c r="AR94" i="1" s="1"/>
  <c r="AR95" i="1" s="1"/>
  <c r="AR96" i="1" s="1"/>
  <c r="AR97" i="1" s="1"/>
  <c r="AR98" i="1" s="1"/>
  <c r="AS88" i="1"/>
  <c r="AT88" i="1" s="1"/>
  <c r="Q88" i="1"/>
  <c r="Q89" i="1" s="1"/>
  <c r="R88" i="1"/>
  <c r="S88" i="1" s="1"/>
  <c r="N88" i="1"/>
  <c r="AT134" i="1"/>
  <c r="AT131" i="1"/>
  <c r="AQ120" i="1"/>
  <c r="AQ124" i="1"/>
  <c r="AQ129" i="1"/>
  <c r="AQ133" i="1"/>
  <c r="AQ137" i="1"/>
  <c r="AT125" i="1"/>
  <c r="AT129" i="1"/>
  <c r="P88" i="1"/>
  <c r="Y88" i="1"/>
  <c r="AB88" i="1"/>
  <c r="V88" i="1"/>
  <c r="AM97" i="1" l="1"/>
  <c r="AN97" i="1" s="1"/>
  <c r="AL97" i="1"/>
  <c r="AL98" i="1" s="1"/>
  <c r="AL99" i="1" s="1"/>
  <c r="AL100" i="1" s="1"/>
  <c r="AL101" i="1" s="1"/>
  <c r="AL102" i="1" s="1"/>
  <c r="AL103" i="1" s="1"/>
  <c r="AL104" i="1" s="1"/>
  <c r="AL105" i="1" s="1"/>
  <c r="AA93" i="1"/>
  <c r="AB93" i="1" s="1"/>
  <c r="Z93" i="1"/>
  <c r="Z94" i="1" s="1"/>
  <c r="Z95" i="1" s="1"/>
  <c r="Z96" i="1" s="1"/>
  <c r="Z97" i="1" s="1"/>
  <c r="U91" i="1"/>
  <c r="T91" i="1"/>
  <c r="T92" i="1" s="1"/>
  <c r="T93" i="1" s="1"/>
  <c r="AJ96" i="1"/>
  <c r="AK96" i="1" s="1"/>
  <c r="AI96" i="1"/>
  <c r="AI97" i="1" s="1"/>
  <c r="AI98" i="1" s="1"/>
  <c r="AI99" i="1" s="1"/>
  <c r="AI100" i="1" s="1"/>
  <c r="AI101" i="1" s="1"/>
  <c r="AI102" i="1" s="1"/>
  <c r="AI103" i="1" s="1"/>
  <c r="W92" i="1"/>
  <c r="W93" i="1" s="1"/>
  <c r="W94" i="1" s="1"/>
  <c r="W95" i="1" s="1"/>
  <c r="X92" i="1"/>
  <c r="Y92" i="1" s="1"/>
  <c r="AS99" i="1"/>
  <c r="AT99" i="1" s="1"/>
  <c r="AR99" i="1"/>
  <c r="AR100" i="1" s="1"/>
  <c r="AR101" i="1" s="1"/>
  <c r="AR102" i="1" s="1"/>
  <c r="AR103" i="1" s="1"/>
  <c r="AR104" i="1" s="1"/>
  <c r="AR105" i="1" s="1"/>
  <c r="AR106" i="1" s="1"/>
  <c r="AR107" i="1" s="1"/>
  <c r="AR108" i="1" s="1"/>
  <c r="AR109" i="1" s="1"/>
  <c r="AG95" i="1"/>
  <c r="AF95" i="1"/>
  <c r="AF96" i="1" s="1"/>
  <c r="AF97" i="1" s="1"/>
  <c r="AF98" i="1" s="1"/>
  <c r="AF99" i="1" s="1"/>
  <c r="AF100" i="1" s="1"/>
  <c r="AF101" i="1" s="1"/>
  <c r="AP98" i="1"/>
  <c r="AQ98" i="1" s="1"/>
  <c r="AO98" i="1"/>
  <c r="AO99" i="1" s="1"/>
  <c r="AO100" i="1" s="1"/>
  <c r="AO101" i="1" s="1"/>
  <c r="AO102" i="1" s="1"/>
  <c r="AO103" i="1" s="1"/>
  <c r="AO104" i="1" s="1"/>
  <c r="AO105" i="1" s="1"/>
  <c r="AO106" i="1" s="1"/>
  <c r="AO107" i="1" s="1"/>
  <c r="AD94" i="1"/>
  <c r="AE94" i="1" s="1"/>
  <c r="AC94" i="1"/>
  <c r="AC95" i="1" s="1"/>
  <c r="AC96" i="1" s="1"/>
  <c r="AC97" i="1" s="1"/>
  <c r="AC98" i="1" s="1"/>
  <c r="AC99" i="1" s="1"/>
  <c r="N89" i="1"/>
  <c r="O89" i="1"/>
  <c r="P89" i="1" s="1"/>
  <c r="R90" i="1"/>
  <c r="Q90" i="1"/>
  <c r="Q91" i="1" s="1"/>
  <c r="S90" i="1"/>
  <c r="AH95" i="1"/>
  <c r="V91" i="1"/>
  <c r="AP108" i="1" l="1"/>
  <c r="AQ108" i="1" s="1"/>
  <c r="AO108" i="1"/>
  <c r="AO109" i="1" s="1"/>
  <c r="AO110" i="1" s="1"/>
  <c r="AO111" i="1" s="1"/>
  <c r="AO112" i="1" s="1"/>
  <c r="AO113" i="1" s="1"/>
  <c r="AO114" i="1" s="1"/>
  <c r="AO115" i="1" s="1"/>
  <c r="AO116" i="1" s="1"/>
  <c r="AO117" i="1" s="1"/>
  <c r="AS110" i="1"/>
  <c r="AT110" i="1" s="1"/>
  <c r="AR110" i="1"/>
  <c r="AR111" i="1" s="1"/>
  <c r="AR112" i="1" s="1"/>
  <c r="AR113" i="1" s="1"/>
  <c r="AR114" i="1" s="1"/>
  <c r="AR115" i="1" s="1"/>
  <c r="AR116" i="1" s="1"/>
  <c r="AR117" i="1" s="1"/>
  <c r="AR118" i="1" s="1"/>
  <c r="AR119" i="1" s="1"/>
  <c r="AR120" i="1" s="1"/>
  <c r="AJ104" i="1"/>
  <c r="AK104" i="1" s="1"/>
  <c r="AI104" i="1"/>
  <c r="AI105" i="1" s="1"/>
  <c r="AI106" i="1" s="1"/>
  <c r="AI107" i="1" s="1"/>
  <c r="AI108" i="1" s="1"/>
  <c r="AI109" i="1" s="1"/>
  <c r="AI110" i="1" s="1"/>
  <c r="AI111" i="1" s="1"/>
  <c r="U94" i="1"/>
  <c r="T94" i="1"/>
  <c r="T95" i="1" s="1"/>
  <c r="T96" i="1" s="1"/>
  <c r="AA98" i="1"/>
  <c r="AB98" i="1" s="1"/>
  <c r="Z98" i="1"/>
  <c r="Z99" i="1" s="1"/>
  <c r="Z100" i="1" s="1"/>
  <c r="Z101" i="1" s="1"/>
  <c r="Z102" i="1" s="1"/>
  <c r="AM106" i="1"/>
  <c r="AL106" i="1"/>
  <c r="AL107" i="1" s="1"/>
  <c r="AL108" i="1" s="1"/>
  <c r="AL109" i="1" s="1"/>
  <c r="AL110" i="1" s="1"/>
  <c r="AL111" i="1" s="1"/>
  <c r="AL112" i="1" s="1"/>
  <c r="AL113" i="1" s="1"/>
  <c r="AL114" i="1" s="1"/>
  <c r="AD100" i="1"/>
  <c r="AE100" i="1" s="1"/>
  <c r="AC100" i="1"/>
  <c r="AC101" i="1" s="1"/>
  <c r="AC102" i="1" s="1"/>
  <c r="AC103" i="1" s="1"/>
  <c r="AC104" i="1" s="1"/>
  <c r="AC105" i="1" s="1"/>
  <c r="AG102" i="1"/>
  <c r="AF102" i="1"/>
  <c r="AF103" i="1" s="1"/>
  <c r="AF104" i="1" s="1"/>
  <c r="AF105" i="1" s="1"/>
  <c r="AF106" i="1" s="1"/>
  <c r="AF107" i="1" s="1"/>
  <c r="AF108" i="1" s="1"/>
  <c r="W96" i="1"/>
  <c r="W97" i="1" s="1"/>
  <c r="W98" i="1" s="1"/>
  <c r="W99" i="1" s="1"/>
  <c r="X96" i="1"/>
  <c r="Y96" i="1" s="1"/>
  <c r="R92" i="1"/>
  <c r="Q92" i="1"/>
  <c r="Q93" i="1" s="1"/>
  <c r="O90" i="1"/>
  <c r="P90" i="1" s="1"/>
  <c r="N90" i="1"/>
  <c r="AH102" i="1"/>
  <c r="AN106" i="1"/>
  <c r="V94" i="1"/>
  <c r="AD106" i="1" l="1"/>
  <c r="AE106" i="1" s="1"/>
  <c r="AC106" i="1"/>
  <c r="AC107" i="1" s="1"/>
  <c r="AC108" i="1" s="1"/>
  <c r="AC109" i="1" s="1"/>
  <c r="AC110" i="1" s="1"/>
  <c r="AC111" i="1" s="1"/>
  <c r="AA103" i="1"/>
  <c r="AB103" i="1" s="1"/>
  <c r="Z103" i="1"/>
  <c r="Z104" i="1" s="1"/>
  <c r="Z105" i="1" s="1"/>
  <c r="Z106" i="1" s="1"/>
  <c r="Z107" i="1" s="1"/>
  <c r="U97" i="1"/>
  <c r="T97" i="1"/>
  <c r="T98" i="1" s="1"/>
  <c r="T99" i="1" s="1"/>
  <c r="AI112" i="1"/>
  <c r="AI113" i="1" s="1"/>
  <c r="AI114" i="1" s="1"/>
  <c r="AI115" i="1" s="1"/>
  <c r="AI116" i="1" s="1"/>
  <c r="AI117" i="1" s="1"/>
  <c r="AI118" i="1" s="1"/>
  <c r="AI119" i="1" s="1"/>
  <c r="AJ112" i="1"/>
  <c r="AK112" i="1" s="1"/>
  <c r="AS121" i="1"/>
  <c r="AT121" i="1" s="1"/>
  <c r="AR121" i="1"/>
  <c r="AR122" i="1" s="1"/>
  <c r="AR123" i="1" s="1"/>
  <c r="AR124" i="1" s="1"/>
  <c r="AR125" i="1" s="1"/>
  <c r="AR126" i="1" s="1"/>
  <c r="AR127" i="1" s="1"/>
  <c r="AR128" i="1" s="1"/>
  <c r="AR129" i="1" s="1"/>
  <c r="AR130" i="1" s="1"/>
  <c r="AR131" i="1" s="1"/>
  <c r="AO118" i="1"/>
  <c r="AO119" i="1" s="1"/>
  <c r="AO120" i="1" s="1"/>
  <c r="AO121" i="1" s="1"/>
  <c r="AO122" i="1" s="1"/>
  <c r="AO123" i="1" s="1"/>
  <c r="AO124" i="1" s="1"/>
  <c r="AO125" i="1" s="1"/>
  <c r="AO126" i="1" s="1"/>
  <c r="AO127" i="1" s="1"/>
  <c r="AP118" i="1"/>
  <c r="AQ118" i="1" s="1"/>
  <c r="AG109" i="1"/>
  <c r="AF109" i="1"/>
  <c r="AF110" i="1" s="1"/>
  <c r="AF111" i="1" s="1"/>
  <c r="AF112" i="1" s="1"/>
  <c r="AF113" i="1" s="1"/>
  <c r="AF114" i="1" s="1"/>
  <c r="AF115" i="1" s="1"/>
  <c r="AM115" i="1"/>
  <c r="AL115" i="1"/>
  <c r="AL116" i="1" s="1"/>
  <c r="AL117" i="1" s="1"/>
  <c r="AL118" i="1" s="1"/>
  <c r="AL119" i="1" s="1"/>
  <c r="AL120" i="1" s="1"/>
  <c r="AL121" i="1" s="1"/>
  <c r="AL122" i="1" s="1"/>
  <c r="AL123" i="1" s="1"/>
  <c r="W100" i="1"/>
  <c r="W101" i="1" s="1"/>
  <c r="W102" i="1" s="1"/>
  <c r="W103" i="1" s="1"/>
  <c r="X100" i="1"/>
  <c r="Y100" i="1" s="1"/>
  <c r="N91" i="1"/>
  <c r="O91" i="1"/>
  <c r="P91" i="1" s="1"/>
  <c r="Q94" i="1"/>
  <c r="Q95" i="1" s="1"/>
  <c r="R94" i="1"/>
  <c r="AN115" i="1"/>
  <c r="S92" i="1"/>
  <c r="AH109" i="1"/>
  <c r="V97" i="1"/>
  <c r="AM124" i="1" l="1"/>
  <c r="AL124" i="1"/>
  <c r="AL125" i="1" s="1"/>
  <c r="AL126" i="1" s="1"/>
  <c r="AL127" i="1" s="1"/>
  <c r="AL128" i="1" s="1"/>
  <c r="AL129" i="1" s="1"/>
  <c r="AL130" i="1" s="1"/>
  <c r="AL131" i="1" s="1"/>
  <c r="AL132" i="1" s="1"/>
  <c r="AG116" i="1"/>
  <c r="AF116" i="1"/>
  <c r="AF117" i="1" s="1"/>
  <c r="AF118" i="1" s="1"/>
  <c r="AF119" i="1" s="1"/>
  <c r="AF120" i="1" s="1"/>
  <c r="AF121" i="1" s="1"/>
  <c r="AF122" i="1" s="1"/>
  <c r="AS132" i="1"/>
  <c r="AR132" i="1"/>
  <c r="AR133" i="1" s="1"/>
  <c r="AR134" i="1" s="1"/>
  <c r="AR135" i="1" s="1"/>
  <c r="AR136" i="1" s="1"/>
  <c r="AR137" i="1" s="1"/>
  <c r="AR139" i="1" s="1"/>
  <c r="U100" i="1"/>
  <c r="T100" i="1"/>
  <c r="T101" i="1" s="1"/>
  <c r="T102" i="1" s="1"/>
  <c r="AA108" i="1"/>
  <c r="AB108" i="1" s="1"/>
  <c r="Z108" i="1"/>
  <c r="Z109" i="1" s="1"/>
  <c r="Z110" i="1" s="1"/>
  <c r="Z111" i="1" s="1"/>
  <c r="Z112" i="1" s="1"/>
  <c r="AD112" i="1"/>
  <c r="AE112" i="1" s="1"/>
  <c r="AC112" i="1"/>
  <c r="AC113" i="1" s="1"/>
  <c r="AC114" i="1" s="1"/>
  <c r="AC115" i="1" s="1"/>
  <c r="AC116" i="1" s="1"/>
  <c r="AC117" i="1" s="1"/>
  <c r="X104" i="1"/>
  <c r="Y104" i="1" s="1"/>
  <c r="W104" i="1"/>
  <c r="W105" i="1" s="1"/>
  <c r="W106" i="1" s="1"/>
  <c r="W107" i="1" s="1"/>
  <c r="AP128" i="1"/>
  <c r="AO128" i="1"/>
  <c r="AO129" i="1" s="1"/>
  <c r="AO130" i="1" s="1"/>
  <c r="AO131" i="1" s="1"/>
  <c r="AO132" i="1" s="1"/>
  <c r="AO133" i="1" s="1"/>
  <c r="AO134" i="1" s="1"/>
  <c r="AO135" i="1" s="1"/>
  <c r="AO136" i="1" s="1"/>
  <c r="AO137" i="1" s="1"/>
  <c r="AO139" i="1" s="1"/>
  <c r="AJ120" i="1"/>
  <c r="AK120" i="1" s="1"/>
  <c r="AI120" i="1"/>
  <c r="AI121" i="1" s="1"/>
  <c r="AI122" i="1" s="1"/>
  <c r="AI123" i="1" s="1"/>
  <c r="AI124" i="1" s="1"/>
  <c r="AI125" i="1" s="1"/>
  <c r="AI126" i="1" s="1"/>
  <c r="AI127" i="1" s="1"/>
  <c r="Q96" i="1"/>
  <c r="Q97" i="1" s="1"/>
  <c r="R96" i="1"/>
  <c r="O92" i="1"/>
  <c r="P92" i="1" s="1"/>
  <c r="N92" i="1"/>
  <c r="AT132" i="1"/>
  <c r="AR140" i="1"/>
  <c r="S94" i="1"/>
  <c r="AH116" i="1"/>
  <c r="V100" i="1"/>
  <c r="AC118" i="1" l="1"/>
  <c r="AC119" i="1" s="1"/>
  <c r="AC120" i="1" s="1"/>
  <c r="AC121" i="1" s="1"/>
  <c r="AC122" i="1" s="1"/>
  <c r="AC123" i="1" s="1"/>
  <c r="AD118" i="1"/>
  <c r="AE118" i="1" s="1"/>
  <c r="AA113" i="1"/>
  <c r="AB113" i="1" s="1"/>
  <c r="Z113" i="1"/>
  <c r="Z114" i="1" s="1"/>
  <c r="Z115" i="1" s="1"/>
  <c r="Z116" i="1" s="1"/>
  <c r="Z117" i="1" s="1"/>
  <c r="U103" i="1"/>
  <c r="T103" i="1"/>
  <c r="T104" i="1" s="1"/>
  <c r="T105" i="1" s="1"/>
  <c r="AG123" i="1"/>
  <c r="AF123" i="1"/>
  <c r="AF124" i="1" s="1"/>
  <c r="AF125" i="1" s="1"/>
  <c r="AF126" i="1" s="1"/>
  <c r="AF127" i="1" s="1"/>
  <c r="AF128" i="1" s="1"/>
  <c r="AF129" i="1" s="1"/>
  <c r="AM133" i="1"/>
  <c r="AL133" i="1"/>
  <c r="AL134" i="1" s="1"/>
  <c r="AL135" i="1" s="1"/>
  <c r="AL136" i="1" s="1"/>
  <c r="AL137" i="1" s="1"/>
  <c r="AI128" i="1"/>
  <c r="AI129" i="1" s="1"/>
  <c r="AI130" i="1" s="1"/>
  <c r="AI131" i="1" s="1"/>
  <c r="AI132" i="1" s="1"/>
  <c r="AI133" i="1" s="1"/>
  <c r="AI134" i="1" s="1"/>
  <c r="AI135" i="1" s="1"/>
  <c r="AJ128" i="1"/>
  <c r="AK128" i="1" s="1"/>
  <c r="W108" i="1"/>
  <c r="W109" i="1" s="1"/>
  <c r="W110" i="1" s="1"/>
  <c r="W111" i="1" s="1"/>
  <c r="X108" i="1"/>
  <c r="Y108" i="1" s="1"/>
  <c r="AO140" i="1"/>
  <c r="AQ128" i="1"/>
  <c r="R98" i="1"/>
  <c r="Q98" i="1"/>
  <c r="Q99" i="1" s="1"/>
  <c r="O93" i="1"/>
  <c r="P93" i="1" s="1"/>
  <c r="N93" i="1"/>
  <c r="AN124" i="1"/>
  <c r="Z79" i="1"/>
  <c r="AT83" i="1"/>
  <c r="AL139" i="1"/>
  <c r="AN133" i="1"/>
  <c r="AH123" i="1"/>
  <c r="S96" i="1"/>
  <c r="V103" i="1"/>
  <c r="AQ83" i="1" l="1"/>
  <c r="Y79" i="1"/>
  <c r="AG130" i="1"/>
  <c r="AF130" i="1"/>
  <c r="AF131" i="1" s="1"/>
  <c r="AF132" i="1" s="1"/>
  <c r="AF133" i="1" s="1"/>
  <c r="AF134" i="1" s="1"/>
  <c r="AF135" i="1" s="1"/>
  <c r="AF136" i="1" s="1"/>
  <c r="U106" i="1"/>
  <c r="T106" i="1"/>
  <c r="T107" i="1" s="1"/>
  <c r="T108" i="1" s="1"/>
  <c r="AA118" i="1"/>
  <c r="AB118" i="1" s="1"/>
  <c r="Z118" i="1"/>
  <c r="Z119" i="1" s="1"/>
  <c r="Z120" i="1" s="1"/>
  <c r="Z121" i="1" s="1"/>
  <c r="Z122" i="1" s="1"/>
  <c r="W112" i="1"/>
  <c r="W113" i="1" s="1"/>
  <c r="W114" i="1" s="1"/>
  <c r="W115" i="1" s="1"/>
  <c r="X112" i="1"/>
  <c r="Y112" i="1" s="1"/>
  <c r="AJ136" i="1"/>
  <c r="AI140" i="1" s="1"/>
  <c r="AI136" i="1"/>
  <c r="AI137" i="1" s="1"/>
  <c r="AI139" i="1" s="1"/>
  <c r="AD124" i="1"/>
  <c r="AE124" i="1" s="1"/>
  <c r="AC124" i="1"/>
  <c r="AC125" i="1" s="1"/>
  <c r="AC126" i="1" s="1"/>
  <c r="AC127" i="1" s="1"/>
  <c r="AC128" i="1" s="1"/>
  <c r="AC129" i="1" s="1"/>
  <c r="AK136" i="1"/>
  <c r="AK83" i="1" s="1"/>
  <c r="Q100" i="1"/>
  <c r="Q101" i="1" s="1"/>
  <c r="R100" i="1"/>
  <c r="O94" i="1"/>
  <c r="P94" i="1" s="1"/>
  <c r="N94" i="1"/>
  <c r="AL140" i="1"/>
  <c r="V106" i="1"/>
  <c r="AN83" i="1"/>
  <c r="X79" i="1"/>
  <c r="S98" i="1"/>
  <c r="W79" i="1"/>
  <c r="AC130" i="1" l="1"/>
  <c r="AC131" i="1" s="1"/>
  <c r="AC132" i="1" s="1"/>
  <c r="AC133" i="1" s="1"/>
  <c r="AC134" i="1" s="1"/>
  <c r="AC135" i="1" s="1"/>
  <c r="AD130" i="1"/>
  <c r="AE130" i="1" s="1"/>
  <c r="AA123" i="1"/>
  <c r="AB123" i="1" s="1"/>
  <c r="Z123" i="1"/>
  <c r="Z124" i="1" s="1"/>
  <c r="Z125" i="1" s="1"/>
  <c r="Z126" i="1" s="1"/>
  <c r="Z127" i="1" s="1"/>
  <c r="U109" i="1"/>
  <c r="T109" i="1"/>
  <c r="T110" i="1" s="1"/>
  <c r="T111" i="1" s="1"/>
  <c r="AG137" i="1"/>
  <c r="AF137" i="1"/>
  <c r="X116" i="1"/>
  <c r="Y116" i="1" s="1"/>
  <c r="W116" i="1"/>
  <c r="W117" i="1" s="1"/>
  <c r="W118" i="1" s="1"/>
  <c r="W119" i="1" s="1"/>
  <c r="R102" i="1"/>
  <c r="Q102" i="1"/>
  <c r="Q103" i="1" s="1"/>
  <c r="O95" i="1"/>
  <c r="P95" i="1" s="1"/>
  <c r="N95" i="1"/>
  <c r="AH130" i="1"/>
  <c r="V109" i="1"/>
  <c r="AF139" i="1"/>
  <c r="AF140" i="1"/>
  <c r="S100" i="1"/>
  <c r="Q104" i="1" l="1"/>
  <c r="Q105" i="1" s="1"/>
  <c r="R104" i="1"/>
  <c r="W120" i="1"/>
  <c r="W121" i="1" s="1"/>
  <c r="W122" i="1" s="1"/>
  <c r="W123" i="1" s="1"/>
  <c r="X120" i="1"/>
  <c r="Y120" i="1" s="1"/>
  <c r="U112" i="1"/>
  <c r="T112" i="1"/>
  <c r="T113" i="1" s="1"/>
  <c r="T114" i="1" s="1"/>
  <c r="AA128" i="1"/>
  <c r="AB128" i="1" s="1"/>
  <c r="Z128" i="1"/>
  <c r="Z129" i="1" s="1"/>
  <c r="Z130" i="1" s="1"/>
  <c r="Z131" i="1" s="1"/>
  <c r="Z132" i="1" s="1"/>
  <c r="AD136" i="1"/>
  <c r="AC140" i="1" s="1"/>
  <c r="AC136" i="1"/>
  <c r="AC137" i="1" s="1"/>
  <c r="AC139" i="1" s="1"/>
  <c r="AE136" i="1"/>
  <c r="U79" i="1" s="1"/>
  <c r="O96" i="1"/>
  <c r="P96" i="1" s="1"/>
  <c r="N96" i="1"/>
  <c r="AH137" i="1"/>
  <c r="S102" i="1"/>
  <c r="V79" i="1"/>
  <c r="AH83" i="1"/>
  <c r="AE83" i="1"/>
  <c r="V112" i="1"/>
  <c r="AA133" i="1" l="1"/>
  <c r="Z133" i="1"/>
  <c r="Z134" i="1" s="1"/>
  <c r="Z135" i="1" s="1"/>
  <c r="Z136" i="1" s="1"/>
  <c r="Z137" i="1" s="1"/>
  <c r="Z139" i="1" s="1"/>
  <c r="U115" i="1"/>
  <c r="T115" i="1"/>
  <c r="T116" i="1" s="1"/>
  <c r="T117" i="1" s="1"/>
  <c r="W124" i="1"/>
  <c r="W125" i="1" s="1"/>
  <c r="W126" i="1" s="1"/>
  <c r="W127" i="1" s="1"/>
  <c r="X124" i="1"/>
  <c r="Y124" i="1" s="1"/>
  <c r="Q106" i="1"/>
  <c r="Q107" i="1" s="1"/>
  <c r="R106" i="1"/>
  <c r="O97" i="1"/>
  <c r="P97" i="1" s="1"/>
  <c r="N97" i="1"/>
  <c r="S104" i="1"/>
  <c r="V115" i="1"/>
  <c r="U118" i="1" l="1"/>
  <c r="T118" i="1"/>
  <c r="T119" i="1" s="1"/>
  <c r="T120" i="1" s="1"/>
  <c r="R108" i="1"/>
  <c r="Q108" i="1"/>
  <c r="Q109" i="1" s="1"/>
  <c r="X128" i="1"/>
  <c r="Y128" i="1" s="1"/>
  <c r="W128" i="1"/>
  <c r="W129" i="1" s="1"/>
  <c r="W130" i="1" s="1"/>
  <c r="W131" i="1" s="1"/>
  <c r="Z140" i="1"/>
  <c r="AB133" i="1"/>
  <c r="O98" i="1"/>
  <c r="P98" i="1" s="1"/>
  <c r="N98" i="1"/>
  <c r="S106" i="1"/>
  <c r="V118" i="1"/>
  <c r="T79" i="1" l="1"/>
  <c r="AB83" i="1"/>
  <c r="W132" i="1"/>
  <c r="W133" i="1" s="1"/>
  <c r="X132" i="1"/>
  <c r="Y132" i="1" s="1"/>
  <c r="Q110" i="1"/>
  <c r="Q111" i="1" s="1"/>
  <c r="R110" i="1"/>
  <c r="U121" i="1"/>
  <c r="T121" i="1"/>
  <c r="T122" i="1" s="1"/>
  <c r="T123" i="1" s="1"/>
  <c r="O99" i="1"/>
  <c r="P99" i="1" s="1"/>
  <c r="N99" i="1"/>
  <c r="S108" i="1"/>
  <c r="V121" i="1"/>
  <c r="U124" i="1" l="1"/>
  <c r="T124" i="1"/>
  <c r="T125" i="1" s="1"/>
  <c r="T126" i="1" s="1"/>
  <c r="R112" i="1"/>
  <c r="Q112" i="1"/>
  <c r="Q113" i="1" s="1"/>
  <c r="W134" i="1"/>
  <c r="W135" i="1" s="1"/>
  <c r="X134" i="1"/>
  <c r="O100" i="1"/>
  <c r="P100" i="1" s="1"/>
  <c r="N100" i="1"/>
  <c r="S110" i="1"/>
  <c r="V124" i="1"/>
  <c r="Q114" i="1" l="1"/>
  <c r="Q115" i="1" s="1"/>
  <c r="R114" i="1"/>
  <c r="U127" i="1"/>
  <c r="T127" i="1"/>
  <c r="T128" i="1" s="1"/>
  <c r="T129" i="1" s="1"/>
  <c r="W136" i="1"/>
  <c r="W137" i="1" s="1"/>
  <c r="W139" i="1" s="1"/>
  <c r="X136" i="1"/>
  <c r="Y136" i="1" s="1"/>
  <c r="O101" i="1"/>
  <c r="P101" i="1" s="1"/>
  <c r="N101" i="1"/>
  <c r="S112" i="1"/>
  <c r="V127" i="1"/>
  <c r="R116" i="1" l="1"/>
  <c r="Q116" i="1"/>
  <c r="Q117" i="1" s="1"/>
  <c r="Y83" i="1"/>
  <c r="S79" i="1"/>
  <c r="U130" i="1"/>
  <c r="T130" i="1"/>
  <c r="T131" i="1" s="1"/>
  <c r="T132" i="1" s="1"/>
  <c r="W140" i="1"/>
  <c r="O102" i="1"/>
  <c r="P102" i="1" s="1"/>
  <c r="N102" i="1"/>
  <c r="S114" i="1"/>
  <c r="V130" i="1"/>
  <c r="U133" i="1" l="1"/>
  <c r="T133" i="1"/>
  <c r="T134" i="1" s="1"/>
  <c r="T135" i="1" s="1"/>
  <c r="Q118" i="1"/>
  <c r="Q119" i="1" s="1"/>
  <c r="R118" i="1"/>
  <c r="O103" i="1"/>
  <c r="P103" i="1" s="1"/>
  <c r="N103" i="1"/>
  <c r="V133" i="1"/>
  <c r="S116" i="1"/>
  <c r="U136" i="1" l="1"/>
  <c r="T136" i="1"/>
  <c r="T137" i="1" s="1"/>
  <c r="R120" i="1"/>
  <c r="Q120" i="1"/>
  <c r="Q121" i="1" s="1"/>
  <c r="O104" i="1"/>
  <c r="P104" i="1" s="1"/>
  <c r="N104" i="1"/>
  <c r="T140" i="1"/>
  <c r="S118" i="1"/>
  <c r="T139" i="1"/>
  <c r="V136" i="1"/>
  <c r="Q122" i="1" l="1"/>
  <c r="Q123" i="1" s="1"/>
  <c r="R122" i="1"/>
  <c r="O105" i="1"/>
  <c r="P105" i="1" s="1"/>
  <c r="N105" i="1"/>
  <c r="S120" i="1"/>
  <c r="V83" i="1"/>
  <c r="R79" i="1"/>
  <c r="Q124" i="1" l="1"/>
  <c r="Q125" i="1" s="1"/>
  <c r="R124" i="1"/>
  <c r="O106" i="1"/>
  <c r="P106" i="1" s="1"/>
  <c r="N106" i="1"/>
  <c r="S122" i="1"/>
  <c r="R126" i="1" l="1"/>
  <c r="Q126" i="1"/>
  <c r="Q127" i="1" s="1"/>
  <c r="O107" i="1"/>
  <c r="P107" i="1" s="1"/>
  <c r="N107" i="1"/>
  <c r="R128" i="1" l="1"/>
  <c r="Q128" i="1"/>
  <c r="Q129" i="1" s="1"/>
  <c r="O108" i="1"/>
  <c r="P108" i="1" s="1"/>
  <c r="N108" i="1"/>
  <c r="S124" i="1"/>
  <c r="S126" i="1"/>
  <c r="Q130" i="1" l="1"/>
  <c r="Q131" i="1" s="1"/>
  <c r="R130" i="1"/>
  <c r="O109" i="1"/>
  <c r="P109" i="1" s="1"/>
  <c r="N109" i="1"/>
  <c r="S128" i="1"/>
  <c r="R132" i="1" l="1"/>
  <c r="Q132" i="1"/>
  <c r="Q133" i="1" s="1"/>
  <c r="N110" i="1"/>
  <c r="O110" i="1"/>
  <c r="P110" i="1" s="1"/>
  <c r="S130" i="1"/>
  <c r="Q134" i="1" l="1"/>
  <c r="Q135" i="1" s="1"/>
  <c r="R134" i="1"/>
  <c r="O111" i="1"/>
  <c r="P111" i="1" s="1"/>
  <c r="N111" i="1"/>
  <c r="S132" i="1"/>
  <c r="Q136" i="1" l="1"/>
  <c r="Q137" i="1" s="1"/>
  <c r="R136" i="1"/>
  <c r="O112" i="1"/>
  <c r="P112" i="1" s="1"/>
  <c r="N112" i="1"/>
  <c r="S134" i="1"/>
  <c r="A78" i="1"/>
  <c r="O113" i="1" l="1"/>
  <c r="P113" i="1" s="1"/>
  <c r="N113" i="1"/>
  <c r="Q139" i="1"/>
  <c r="B76" i="1"/>
  <c r="C75" i="1"/>
  <c r="C77" i="1"/>
  <c r="B75" i="1"/>
  <c r="C74" i="1"/>
  <c r="A77" i="1"/>
  <c r="C78" i="1"/>
  <c r="B79" i="1"/>
  <c r="A79" i="1"/>
  <c r="C79" i="1"/>
  <c r="B60" i="1"/>
  <c r="A61" i="1"/>
  <c r="B59" i="1"/>
  <c r="BQ20" i="1"/>
  <c r="A62" i="1"/>
  <c r="C59" i="1"/>
  <c r="A60" i="1"/>
  <c r="C60" i="1"/>
  <c r="C61" i="1"/>
  <c r="B61" i="1"/>
  <c r="B62" i="1"/>
  <c r="C62" i="1"/>
  <c r="A59" i="1"/>
  <c r="B64" i="1"/>
  <c r="C63" i="1"/>
  <c r="A64" i="1"/>
  <c r="C64" i="1"/>
  <c r="A63" i="1"/>
  <c r="B63" i="1"/>
  <c r="B65" i="1"/>
  <c r="A65" i="1"/>
  <c r="C65" i="1"/>
  <c r="A66" i="1"/>
  <c r="B66" i="1"/>
  <c r="C66" i="1"/>
  <c r="A67" i="1"/>
  <c r="B67" i="1"/>
  <c r="C67" i="1"/>
  <c r="C68" i="1"/>
  <c r="B68" i="1"/>
  <c r="A68" i="1"/>
  <c r="C69" i="1"/>
  <c r="A69" i="1"/>
  <c r="B69" i="1"/>
  <c r="B70" i="1"/>
  <c r="A70" i="1"/>
  <c r="C70" i="1"/>
  <c r="A71" i="1"/>
  <c r="B71" i="1"/>
  <c r="C71" i="1"/>
  <c r="C72" i="1"/>
  <c r="A72" i="1"/>
  <c r="B72" i="1"/>
  <c r="A73" i="1"/>
  <c r="B73" i="1"/>
  <c r="C73" i="1"/>
  <c r="A74" i="1"/>
  <c r="B74" i="1"/>
  <c r="C76" i="1"/>
  <c r="A75" i="1"/>
  <c r="A76" i="1"/>
  <c r="B77" i="1"/>
  <c r="B78" i="1"/>
  <c r="O114" i="1" l="1"/>
  <c r="P114" i="1" s="1"/>
  <c r="N114" i="1"/>
  <c r="S136" i="1"/>
  <c r="Q79" i="1" s="1"/>
  <c r="Q140" i="1"/>
  <c r="S83" i="1"/>
  <c r="O115" i="1" l="1"/>
  <c r="P115" i="1" s="1"/>
  <c r="N115" i="1"/>
  <c r="O116" i="1" l="1"/>
  <c r="P116" i="1" s="1"/>
  <c r="N116" i="1"/>
  <c r="N117" i="1" l="1"/>
  <c r="O117" i="1"/>
  <c r="P117" i="1" s="1"/>
  <c r="N118" i="1" l="1"/>
  <c r="O118" i="1"/>
  <c r="P118" i="1" s="1"/>
  <c r="N119" i="1" l="1"/>
  <c r="O119" i="1"/>
  <c r="P119" i="1" s="1"/>
  <c r="O120" i="1" l="1"/>
  <c r="P120" i="1" s="1"/>
  <c r="N120" i="1"/>
  <c r="O121" i="1" l="1"/>
  <c r="P121" i="1" s="1"/>
  <c r="N121" i="1"/>
  <c r="O122" i="1" l="1"/>
  <c r="P122" i="1" s="1"/>
  <c r="N122" i="1"/>
  <c r="N123" i="1" l="1"/>
  <c r="O123" i="1"/>
  <c r="P123" i="1" s="1"/>
  <c r="N124" i="1" l="1"/>
  <c r="O124" i="1"/>
  <c r="P124" i="1" s="1"/>
  <c r="N125" i="1" l="1"/>
  <c r="O125" i="1"/>
  <c r="P125" i="1" s="1"/>
  <c r="O126" i="1" l="1"/>
  <c r="P126" i="1" s="1"/>
  <c r="N126" i="1"/>
  <c r="O127" i="1" l="1"/>
  <c r="P127" i="1" s="1"/>
  <c r="N127" i="1"/>
  <c r="O128" i="1" l="1"/>
  <c r="P128" i="1" s="1"/>
  <c r="N128" i="1"/>
  <c r="N129" i="1" l="1"/>
  <c r="O129" i="1"/>
  <c r="P129" i="1" s="1"/>
  <c r="N130" i="1" l="1"/>
  <c r="O130" i="1"/>
  <c r="P130" i="1" s="1"/>
  <c r="N131" i="1" l="1"/>
  <c r="O131" i="1"/>
  <c r="P131" i="1" s="1"/>
  <c r="O132" i="1" l="1"/>
  <c r="P132" i="1" s="1"/>
  <c r="N132" i="1"/>
  <c r="O133" i="1" l="1"/>
  <c r="P133" i="1" s="1"/>
  <c r="N133" i="1"/>
  <c r="O134" i="1" l="1"/>
  <c r="P134" i="1" s="1"/>
  <c r="N134" i="1"/>
  <c r="N135" i="1" l="1"/>
  <c r="O135" i="1"/>
  <c r="P135" i="1" l="1"/>
  <c r="N136" i="1"/>
  <c r="O136" i="1"/>
  <c r="P136" i="1" s="1"/>
  <c r="O137" i="1" l="1"/>
  <c r="P137" i="1" s="1"/>
  <c r="P79" i="1" s="1"/>
  <c r="E26" i="1" s="1"/>
  <c r="N137" i="1"/>
  <c r="N139" i="1" s="1"/>
  <c r="N140" i="1" l="1"/>
  <c r="P83" i="1"/>
  <c r="S77" i="1" s="1"/>
  <c r="AH78" i="1"/>
  <c r="AC78" i="1"/>
  <c r="AD82" i="1"/>
  <c r="Z82" i="1"/>
  <c r="AE78" i="1"/>
  <c r="P82" i="1"/>
  <c r="AA82" i="1"/>
  <c r="P81" i="1"/>
  <c r="AN82" i="1"/>
  <c r="AC82" i="1"/>
  <c r="AM82" i="1"/>
  <c r="AJ82" i="1"/>
  <c r="AS82" i="1"/>
  <c r="AI82" i="1"/>
  <c r="AT81" i="1"/>
  <c r="AK81" i="1"/>
  <c r="AT82" i="1"/>
  <c r="AQ82" i="1"/>
  <c r="AQ81" i="1"/>
  <c r="AH81" i="1"/>
  <c r="AN81" i="1"/>
  <c r="AK82" i="1"/>
  <c r="AE82" i="1"/>
  <c r="AE81" i="1"/>
  <c r="Y81" i="1"/>
  <c r="AH82" i="1"/>
  <c r="AB81" i="1"/>
  <c r="S82" i="1"/>
  <c r="AB82" i="1"/>
  <c r="Y82" i="1"/>
  <c r="AF82" i="1"/>
  <c r="V82" i="1"/>
  <c r="X82" i="1"/>
  <c r="Q82" i="1"/>
  <c r="V81" i="1"/>
  <c r="AP82" i="1"/>
  <c r="R82" i="1"/>
  <c r="AO82" i="1"/>
  <c r="AG82" i="1"/>
  <c r="S81" i="1"/>
  <c r="T82" i="1"/>
  <c r="W82" i="1"/>
  <c r="AR82" i="1"/>
  <c r="U82" i="1"/>
  <c r="AB78" i="1" l="1"/>
  <c r="AI78" i="1"/>
  <c r="AF78" i="1"/>
  <c r="Y77" i="1"/>
  <c r="Z78" i="1"/>
  <c r="X77" i="1"/>
  <c r="Z77" i="1"/>
  <c r="S78" i="1"/>
  <c r="Y78" i="1"/>
  <c r="T78" i="1"/>
  <c r="P77" i="1"/>
  <c r="W77" i="1"/>
  <c r="U78" i="1"/>
  <c r="Q78" i="1"/>
  <c r="R78" i="1"/>
  <c r="X78" i="1"/>
  <c r="W78" i="1"/>
  <c r="P78" i="1"/>
  <c r="V77" i="1"/>
  <c r="T77" i="1"/>
  <c r="R77" i="1"/>
  <c r="V78" i="1"/>
  <c r="U77" i="1"/>
  <c r="AL82" i="1"/>
  <c r="Q77" i="1"/>
  <c r="Z75" i="1" l="1"/>
  <c r="Z76" i="1"/>
  <c r="S75" i="1"/>
  <c r="S76" i="1"/>
  <c r="T75" i="1"/>
  <c r="T76" i="1"/>
  <c r="Y75" i="1"/>
  <c r="Y76" i="1"/>
  <c r="Q76" i="1"/>
  <c r="Q75" i="1"/>
  <c r="R75" i="1"/>
  <c r="R76" i="1"/>
  <c r="U75" i="1"/>
  <c r="U76" i="1"/>
  <c r="W75" i="1"/>
  <c r="W76" i="1"/>
  <c r="V75" i="1"/>
  <c r="V76" i="1"/>
  <c r="P76" i="1"/>
  <c r="E23" i="1"/>
  <c r="P75" i="1"/>
  <c r="X76" i="1"/>
  <c r="X75" i="1"/>
  <c r="E25" i="1" l="1"/>
  <c r="E24" i="1"/>
</calcChain>
</file>

<file path=xl/sharedStrings.xml><?xml version="1.0" encoding="utf-8"?>
<sst xmlns="http://schemas.openxmlformats.org/spreadsheetml/2006/main" count="120" uniqueCount="90">
  <si>
    <t>W=</t>
  </si>
  <si>
    <t>Fixed Nematode management Cost:</t>
  </si>
  <si>
    <t>**********</t>
  </si>
  <si>
    <t>Calculate ET Population:</t>
  </si>
  <si>
    <t>CM=</t>
  </si>
  <si>
    <t>PET = (Log(((((MV - PC - CM) / (MV - PC)) - m) / (1 - m))) / Log(z)) + T</t>
  </si>
  <si>
    <t>If PET&lt;T, PET = T</t>
  </si>
  <si>
    <t>PET=</t>
  </si>
  <si>
    <t>Opt Non-host Yrs</t>
  </si>
  <si>
    <t>ET</t>
  </si>
  <si>
    <t>Avg Returns</t>
  </si>
  <si>
    <t>Convergence Graph</t>
  </si>
  <si>
    <t>Year</t>
  </si>
  <si>
    <t>Nonhost Rotation Length</t>
  </si>
  <si>
    <t>0NHR</t>
  </si>
  <si>
    <t>2NHR</t>
  </si>
  <si>
    <t>4NHR</t>
  </si>
  <si>
    <t>6NHR</t>
  </si>
  <si>
    <t>User-defined Parameters:</t>
  </si>
  <si>
    <t>Economics</t>
  </si>
  <si>
    <t>Primary Crop</t>
  </si>
  <si>
    <t>Max Val.</t>
  </si>
  <si>
    <t>Prod. Cost</t>
  </si>
  <si>
    <t>Alt. Crops</t>
  </si>
  <si>
    <t>Nematode Population</t>
  </si>
  <si>
    <t>a</t>
  </si>
  <si>
    <t>b</t>
  </si>
  <si>
    <t>z</t>
  </si>
  <si>
    <t>Interest Rate (%)</t>
  </si>
  <si>
    <t>Optimum Non-host Rotation Length (years)</t>
  </si>
  <si>
    <t>OPTIMUM ROTATION LENGTH CALCULATOR FOR NEMATODES</t>
  </si>
  <si>
    <t>Average Ann. Return ($)</t>
  </si>
  <si>
    <t xml:space="preserve">Based on: </t>
  </si>
  <si>
    <t>nematodes with crop rotations. Journal of Nematology 28:457-474.</t>
  </si>
  <si>
    <t>Burt, O.R. and H. Ferris 1996. Sequential decision rules for managing</t>
  </si>
  <si>
    <t>April 2012 Version</t>
  </si>
  <si>
    <t>Nematicide before susc. crop?</t>
  </si>
  <si>
    <t>(enter 0 for no nematicde)</t>
  </si>
  <si>
    <t xml:space="preserve">Efficacy % = </t>
  </si>
  <si>
    <t>Efficacy</t>
  </si>
  <si>
    <t>Cost</t>
  </si>
  <si>
    <t>after host</t>
  </si>
  <si>
    <t>after nonhost</t>
  </si>
  <si>
    <t>Crop Values and Costs</t>
  </si>
  <si>
    <t>Potato 0% blemish</t>
  </si>
  <si>
    <t>Potato 1% blemish</t>
  </si>
  <si>
    <t>Potato 2% blemish</t>
  </si>
  <si>
    <t>Potato 3% blemish</t>
  </si>
  <si>
    <t>Potato 4% blemish</t>
  </si>
  <si>
    <t>Potato 5% blemish</t>
  </si>
  <si>
    <t>Potato 6% blemish</t>
  </si>
  <si>
    <t>Potato 7% blemish</t>
  </si>
  <si>
    <t>Potato 8% blemish</t>
  </si>
  <si>
    <t>Potato 9% blemish</t>
  </si>
  <si>
    <t>Potato 10% blemish</t>
  </si>
  <si>
    <t>Potato &gt;10% blemish</t>
  </si>
  <si>
    <t>Value</t>
  </si>
  <si>
    <t>Barley</t>
  </si>
  <si>
    <t>Blemish effects estimated by Ferris</t>
  </si>
  <si>
    <t>Barley estimated</t>
  </si>
  <si>
    <r>
      <t>Growth function (P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= P2*Exp(a-b*lnP1</t>
    </r>
    <r>
      <rPr>
        <vertAlign val="superscript"/>
        <sz val="10"/>
        <rFont val="Arial"/>
        <family val="2"/>
      </rPr>
      <t>)for lnP1&gt;L, else exp(J))</t>
    </r>
  </si>
  <si>
    <t>l</t>
  </si>
  <si>
    <t>j</t>
  </si>
  <si>
    <t>p</t>
  </si>
  <si>
    <t>q</t>
  </si>
  <si>
    <t>Blemish function (%=exp(p+q ln(P)))</t>
  </si>
  <si>
    <t>x</t>
  </si>
  <si>
    <t>y</t>
  </si>
  <si>
    <t>w</t>
  </si>
  <si>
    <t>Blemish</t>
  </si>
  <si>
    <t>Survival function Pf2 = if(ln(Pf1&gt;z,(Pf1*EXP(w-xln(Pf1), else exp(y))</t>
  </si>
  <si>
    <t>Average Returns</t>
  </si>
  <si>
    <t>1NHR</t>
  </si>
  <si>
    <t>3NHR</t>
  </si>
  <si>
    <t>5NHR</t>
  </si>
  <si>
    <t>7NHR</t>
  </si>
  <si>
    <t>8NHR</t>
  </si>
  <si>
    <t>9NHR</t>
  </si>
  <si>
    <t>10NHR</t>
  </si>
  <si>
    <t>Starting Fall Population Level</t>
  </si>
  <si>
    <t>/1000cc soil</t>
  </si>
  <si>
    <t>Steady State Blemish%</t>
  </si>
  <si>
    <t>Steady State Blemish</t>
  </si>
  <si>
    <t>Steay State Population</t>
  </si>
  <si>
    <t>Steady-State Fall Population Level</t>
  </si>
  <si>
    <t>Potato data from Carlson, Klonsky, Livingston. 2008 UC Co-op Extension. Sample costs to produce potatoes</t>
  </si>
  <si>
    <t>Steady State Population</t>
  </si>
  <si>
    <t>% Blemish</t>
  </si>
  <si>
    <r>
      <t>P</t>
    </r>
    <r>
      <rPr>
        <b/>
        <i/>
        <vertAlign val="subscript"/>
        <sz val="10"/>
        <rFont val="Arial"/>
        <family val="2"/>
      </rPr>
      <t>f1</t>
    </r>
  </si>
  <si>
    <t>Non-host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</si>
</sst>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i/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8CA0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1" fillId="4" borderId="7" xfId="0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7" fillId="0" borderId="0" xfId="0" applyFont="1" applyProtection="1"/>
    <xf numFmtId="0" fontId="0" fillId="0" borderId="0" xfId="0" applyProtection="1"/>
    <xf numFmtId="0" fontId="9" fillId="0" borderId="0" xfId="0" applyFont="1" applyProtection="1"/>
    <xf numFmtId="0" fontId="8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10" fillId="0" borderId="0" xfId="0" applyFont="1" applyProtection="1"/>
    <xf numFmtId="3" fontId="0" fillId="0" borderId="0" xfId="0" applyNumberFormat="1" applyProtection="1"/>
    <xf numFmtId="0" fontId="5" fillId="0" borderId="0" xfId="0" applyFont="1" applyProtection="1"/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0" fillId="3" borderId="1" xfId="0" applyFill="1" applyBorder="1" applyAlignment="1" applyProtection="1">
      <alignment horizontal="center"/>
    </xf>
    <xf numFmtId="0" fontId="4" fillId="0" borderId="2" xfId="0" applyFont="1" applyBorder="1" applyProtection="1"/>
    <xf numFmtId="0" fontId="0" fillId="0" borderId="3" xfId="0" applyBorder="1" applyProtection="1"/>
    <xf numFmtId="0" fontId="0" fillId="0" borderId="10" xfId="0" applyBorder="1" applyProtection="1"/>
    <xf numFmtId="0" fontId="10" fillId="0" borderId="4" xfId="0" applyFont="1" applyBorder="1" applyAlignment="1" applyProtection="1">
      <alignment horizontal="center"/>
    </xf>
    <xf numFmtId="0" fontId="9" fillId="0" borderId="6" xfId="0" applyFont="1" applyBorder="1" applyProtection="1"/>
    <xf numFmtId="0" fontId="5" fillId="0" borderId="1" xfId="0" applyFont="1" applyBorder="1" applyAlignment="1" applyProtection="1">
      <alignment horizontal="center"/>
    </xf>
    <xf numFmtId="0" fontId="0" fillId="0" borderId="2" xfId="0" applyBorder="1" applyProtection="1"/>
    <xf numFmtId="0" fontId="0" fillId="0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6" xfId="0" applyBorder="1" applyProtection="1"/>
    <xf numFmtId="0" fontId="0" fillId="3" borderId="0" xfId="0" applyFill="1" applyProtection="1"/>
    <xf numFmtId="0" fontId="4" fillId="0" borderId="12" xfId="0" applyFont="1" applyFill="1" applyBorder="1" applyProtection="1"/>
    <xf numFmtId="0" fontId="0" fillId="0" borderId="0" xfId="0" applyBorder="1" applyProtection="1"/>
    <xf numFmtId="0" fontId="0" fillId="0" borderId="12" xfId="0" applyBorder="1" applyProtection="1"/>
    <xf numFmtId="0" fontId="10" fillId="0" borderId="0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0" fillId="3" borderId="0" xfId="0" applyFill="1" applyBorder="1" applyProtection="1"/>
    <xf numFmtId="0" fontId="5" fillId="0" borderId="12" xfId="0" applyFont="1" applyFill="1" applyBorder="1" applyAlignment="1" applyProtection="1"/>
    <xf numFmtId="0" fontId="3" fillId="0" borderId="4" xfId="0" applyFont="1" applyFill="1" applyBorder="1" applyProtection="1"/>
    <xf numFmtId="0" fontId="0" fillId="0" borderId="5" xfId="0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4" fillId="5" borderId="9" xfId="0" applyFont="1" applyFill="1" applyBorder="1" applyAlignment="1" applyProtection="1">
      <alignment horizontal="center"/>
    </xf>
    <xf numFmtId="0" fontId="9" fillId="5" borderId="4" xfId="0" applyFont="1" applyFill="1" applyBorder="1" applyProtection="1"/>
    <xf numFmtId="0" fontId="0" fillId="5" borderId="5" xfId="0" applyFill="1" applyBorder="1" applyProtection="1"/>
    <xf numFmtId="164" fontId="4" fillId="5" borderId="9" xfId="0" applyNumberFormat="1" applyFont="1" applyFill="1" applyBorder="1" applyAlignment="1" applyProtection="1">
      <alignment horizontal="center"/>
    </xf>
    <xf numFmtId="0" fontId="9" fillId="5" borderId="12" xfId="0" applyFont="1" applyFill="1" applyBorder="1" applyProtection="1"/>
    <xf numFmtId="0" fontId="0" fillId="5" borderId="0" xfId="0" applyFill="1" applyBorder="1" applyProtection="1"/>
    <xf numFmtId="1" fontId="4" fillId="5" borderId="9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0" fillId="3" borderId="0" xfId="0" applyFont="1" applyFill="1" applyBorder="1" applyProtection="1"/>
    <xf numFmtId="0" fontId="9" fillId="3" borderId="0" xfId="0" applyFont="1" applyFill="1" applyBorder="1" applyProtection="1"/>
    <xf numFmtId="0" fontId="5" fillId="3" borderId="0" xfId="0" applyFont="1" applyFill="1" applyBorder="1" applyAlignment="1" applyProtection="1"/>
    <xf numFmtId="1" fontId="4" fillId="3" borderId="12" xfId="0" applyNumberFormat="1" applyFont="1" applyFill="1" applyBorder="1" applyAlignment="1" applyProtection="1">
      <alignment horizontal="center"/>
    </xf>
    <xf numFmtId="1" fontId="4" fillId="3" borderId="11" xfId="0" applyNumberFormat="1" applyFont="1" applyFill="1" applyBorder="1" applyAlignment="1" applyProtection="1">
      <alignment horizontal="center"/>
    </xf>
    <xf numFmtId="1" fontId="4" fillId="6" borderId="2" xfId="0" applyNumberFormat="1" applyFont="1" applyFill="1" applyBorder="1" applyAlignment="1" applyProtection="1">
      <alignment horizontal="center"/>
      <protection locked="0"/>
    </xf>
    <xf numFmtId="1" fontId="4" fillId="6" borderId="10" xfId="0" applyNumberFormat="1" applyFont="1" applyFill="1" applyBorder="1" applyAlignment="1" applyProtection="1">
      <alignment horizontal="center"/>
      <protection locked="0"/>
    </xf>
    <xf numFmtId="1" fontId="4" fillId="6" borderId="12" xfId="0" applyNumberFormat="1" applyFont="1" applyFill="1" applyBorder="1" applyAlignment="1" applyProtection="1">
      <alignment horizontal="center"/>
      <protection locked="0"/>
    </xf>
    <xf numFmtId="1" fontId="4" fillId="6" borderId="11" xfId="0" applyNumberFormat="1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/>
      <protection locked="0"/>
    </xf>
    <xf numFmtId="1" fontId="4" fillId="6" borderId="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A06"/>
      <color rgb="FFF799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19968685470512"/>
          <c:y val="0.14948453608247422"/>
          <c:w val="0.81333121544245013"/>
          <c:h val="0.63917525773195871"/>
        </c:manualLayout>
      </c:layout>
      <c:lineChart>
        <c:grouping val="standard"/>
        <c:varyColors val="0"/>
        <c:ser>
          <c:idx val="0"/>
          <c:order val="0"/>
          <c:tx>
            <c:strRef>
              <c:f>Sheet1!$E$86</c:f>
              <c:strCache>
                <c:ptCount val="1"/>
                <c:pt idx="0">
                  <c:v>0NHR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Sheet1!$D$88:$D$97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Sheet1!$E$88:$E$97</c:f>
              <c:numCache>
                <c:formatCode>General</c:formatCode>
                <c:ptCount val="10"/>
                <c:pt idx="0">
                  <c:v>252.56116714612807</c:v>
                </c:pt>
                <c:pt idx="1">
                  <c:v>286.47605612766642</c:v>
                </c:pt>
                <c:pt idx="2">
                  <c:v>306.6465450919884</c:v>
                </c:pt>
                <c:pt idx="3">
                  <c:v>318.1229046997143</c:v>
                </c:pt>
                <c:pt idx="4">
                  <c:v>324.49771679215343</c:v>
                </c:pt>
                <c:pt idx="5">
                  <c:v>327.9930691718821</c:v>
                </c:pt>
                <c:pt idx="6">
                  <c:v>329.89618876270993</c:v>
                </c:pt>
                <c:pt idx="7">
                  <c:v>330.92846073780436</c:v>
                </c:pt>
                <c:pt idx="8">
                  <c:v>331.48723002084182</c:v>
                </c:pt>
                <c:pt idx="9">
                  <c:v>331.78935762956331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Sheet1!$F$86</c:f>
              <c:strCache>
                <c:ptCount val="1"/>
                <c:pt idx="0">
                  <c:v>2NHR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Sheet1!$D$88:$D$97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Sheet1!$F$88:$F$97</c:f>
              <c:numCache>
                <c:formatCode>General</c:formatCode>
                <c:ptCount val="10"/>
                <c:pt idx="0">
                  <c:v>252.56116714612807</c:v>
                </c:pt>
                <c:pt idx="1">
                  <c:v>18.405718165511367</c:v>
                </c:pt>
                <c:pt idx="2">
                  <c:v>6.4563526590292977</c:v>
                </c:pt>
                <c:pt idx="3">
                  <c:v>39.555191387801187</c:v>
                </c:pt>
                <c:pt idx="4">
                  <c:v>8.7677373899562685</c:v>
                </c:pt>
                <c:pt idx="5">
                  <c:v>3.9395983590808821</c:v>
                </c:pt>
                <c:pt idx="6">
                  <c:v>27.157163657375026</c:v>
                </c:pt>
                <c:pt idx="7">
                  <c:v>7.543274311255451</c:v>
                </c:pt>
                <c:pt idx="8">
                  <c:v>3.3894116323284598</c:v>
                </c:pt>
                <c:pt idx="9">
                  <c:v>23.364515367203413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Sheet1!$G$86</c:f>
              <c:strCache>
                <c:ptCount val="1"/>
                <c:pt idx="0">
                  <c:v>4NHR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Sheet1!$D$88:$D$97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Sheet1!$G$88:$G$97</c:f>
              <c:numCache>
                <c:formatCode>General</c:formatCode>
                <c:ptCount val="10"/>
                <c:pt idx="0">
                  <c:v>252.56116714612807</c:v>
                </c:pt>
                <c:pt idx="1">
                  <c:v>18.405718165511367</c:v>
                </c:pt>
                <c:pt idx="2">
                  <c:v>6.4563526590292977</c:v>
                </c:pt>
                <c:pt idx="3">
                  <c:v>2.9010262522571035</c:v>
                </c:pt>
                <c:pt idx="4">
                  <c:v>1.3035151208035498</c:v>
                </c:pt>
                <c:pt idx="5">
                  <c:v>8.9856300665593327</c:v>
                </c:pt>
                <c:pt idx="6">
                  <c:v>4.0375038497476652</c:v>
                </c:pt>
                <c:pt idx="7">
                  <c:v>1.8141674224264126</c:v>
                </c:pt>
                <c:pt idx="8">
                  <c:v>0.81515796865406986</c:v>
                </c:pt>
                <c:pt idx="9">
                  <c:v>0.3662740856472318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Sheet1!$H$86</c:f>
              <c:strCache>
                <c:ptCount val="1"/>
                <c:pt idx="0">
                  <c:v>6NHR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Sheet1!$D$88:$D$97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Sheet1!$H$88:$H$97</c:f>
              <c:numCache>
                <c:formatCode>General</c:formatCode>
                <c:ptCount val="10"/>
                <c:pt idx="0">
                  <c:v>252.56116714612807</c:v>
                </c:pt>
                <c:pt idx="1">
                  <c:v>18.405718165511367</c:v>
                </c:pt>
                <c:pt idx="2">
                  <c:v>6.4563526590292977</c:v>
                </c:pt>
                <c:pt idx="3">
                  <c:v>2.9010262522571035</c:v>
                </c:pt>
                <c:pt idx="4">
                  <c:v>1.3035151208035498</c:v>
                </c:pt>
                <c:pt idx="5">
                  <c:v>0.58570709894179396</c:v>
                </c:pt>
                <c:pt idx="6">
                  <c:v>0.26317516404361929</c:v>
                </c:pt>
                <c:pt idx="7">
                  <c:v>1.8141674224264124</c:v>
                </c:pt>
                <c:pt idx="8">
                  <c:v>0.81515796865406975</c:v>
                </c:pt>
                <c:pt idx="9">
                  <c:v>0.36627408564723174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99328"/>
        <c:axId val="147305984"/>
      </c:lineChart>
      <c:catAx>
        <c:axId val="14729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529497733237896"/>
              <c:y val="0.87113401733874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305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7305984"/>
        <c:scaling>
          <c:logBase val="10"/>
          <c:orientation val="minMax"/>
          <c:min val="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2993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930416368408502"/>
          <c:y val="2.5773323789071819E-2"/>
          <c:w val="0.26525083512288239"/>
          <c:h val="0.396907022985763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Optimum Rotation Length with Nematicide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837988911328447"/>
          <c:y val="0.20773549139690872"/>
          <c:w val="0.78935305997413152"/>
          <c:h val="0.535654223777583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Sheet1!$P$80:$Z$80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Sheet1!$P$79:$Z$79</c:f>
              <c:numCache>
                <c:formatCode>General</c:formatCode>
                <c:ptCount val="11"/>
                <c:pt idx="0">
                  <c:v>30.753357945312572</c:v>
                </c:pt>
                <c:pt idx="1">
                  <c:v>514.4183371056547</c:v>
                </c:pt>
                <c:pt idx="2">
                  <c:v>494.97714662946413</c:v>
                </c:pt>
                <c:pt idx="3">
                  <c:v>481.84405139136885</c:v>
                </c:pt>
                <c:pt idx="4">
                  <c:v>442.37547996279739</c:v>
                </c:pt>
                <c:pt idx="5">
                  <c:v>430.38595615327364</c:v>
                </c:pt>
                <c:pt idx="6">
                  <c:v>414.89643234374978</c:v>
                </c:pt>
                <c:pt idx="7">
                  <c:v>399.40690853422598</c:v>
                </c:pt>
                <c:pt idx="8">
                  <c:v>383.91738472470223</c:v>
                </c:pt>
                <c:pt idx="9">
                  <c:v>368.42786091517837</c:v>
                </c:pt>
                <c:pt idx="10">
                  <c:v>368.42786091517831</c:v>
                </c:pt>
              </c:numCache>
            </c:numRef>
          </c:val>
        </c:ser>
        <c:ser>
          <c:idx val="1"/>
          <c:order val="1"/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val>
            <c:numRef>
              <c:f>Sheet1!$P$77:$Z$77</c:f>
              <c:numCache>
                <c:formatCode>General</c:formatCode>
                <c:ptCount val="11"/>
                <c:pt idx="0">
                  <c:v>0</c:v>
                </c:pt>
                <c:pt idx="1">
                  <c:v>514.4183371056547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07104"/>
        <c:axId val="146621568"/>
      </c:barChart>
      <c:catAx>
        <c:axId val="1466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of Non-host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46621568"/>
        <c:crosses val="autoZero"/>
        <c:auto val="1"/>
        <c:lblAlgn val="ctr"/>
        <c:lblOffset val="100"/>
        <c:noMultiLvlLbl val="0"/>
      </c:catAx>
      <c:valAx>
        <c:axId val="146621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Average Annual Returns ($)</a:t>
                </a:r>
              </a:p>
            </c:rich>
          </c:tx>
          <c:layout>
            <c:manualLayout>
              <c:xMode val="edge"/>
              <c:yMode val="edge"/>
              <c:x val="1.536983669548511E-2"/>
              <c:y val="0.153723145717896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46607104"/>
        <c:crosses val="autoZero"/>
        <c:crossBetween val="between"/>
      </c:valAx>
      <c:spPr>
        <a:solidFill>
          <a:srgbClr val="F7993B"/>
        </a:solidFill>
      </c:spPr>
    </c:plotArea>
    <c:plotVisOnly val="1"/>
    <c:dispBlanksAs val="gap"/>
    <c:showDLblsOverMax val="0"/>
  </c:chart>
  <c:spPr>
    <a:solidFill>
      <a:srgbClr val="68CA06"/>
    </a:solidFill>
    <a:ln>
      <a:solidFill>
        <a:srgbClr val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% Blemish For This Strategy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940549118938817"/>
          <c:y val="0.20784418993080411"/>
          <c:w val="0.80462382017814327"/>
          <c:h val="0.556949415413982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Sheet1!$N$138:$AR$138</c:f>
              <c:numCache>
                <c:formatCode>General</c:formatCode>
                <c:ptCount val="31"/>
                <c:pt idx="0">
                  <c:v>0</c:v>
                </c:pt>
                <c:pt idx="3">
                  <c:v>1</c:v>
                </c:pt>
                <c:pt idx="6">
                  <c:v>2</c:v>
                </c:pt>
                <c:pt idx="9">
                  <c:v>3</c:v>
                </c:pt>
                <c:pt idx="12">
                  <c:v>4</c:v>
                </c:pt>
                <c:pt idx="15">
                  <c:v>5</c:v>
                </c:pt>
                <c:pt idx="18">
                  <c:v>6</c:v>
                </c:pt>
                <c:pt idx="21">
                  <c:v>7</c:v>
                </c:pt>
                <c:pt idx="24">
                  <c:v>8</c:v>
                </c:pt>
                <c:pt idx="27">
                  <c:v>9</c:v>
                </c:pt>
                <c:pt idx="30">
                  <c:v>10</c:v>
                </c:pt>
              </c:numCache>
            </c:numRef>
          </c:cat>
          <c:val>
            <c:numRef>
              <c:f>Sheet1!$N$140:$AR$140</c:f>
              <c:numCache>
                <c:formatCode>General</c:formatCode>
                <c:ptCount val="31"/>
                <c:pt idx="0">
                  <c:v>7</c:v>
                </c:pt>
                <c:pt idx="3">
                  <c:v>2</c:v>
                </c:pt>
                <c:pt idx="6">
                  <c:v>1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46144"/>
        <c:axId val="146648064"/>
      </c:barChart>
      <c:catAx>
        <c:axId val="14664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of Non-host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648064"/>
        <c:crosses val="autoZero"/>
        <c:auto val="1"/>
        <c:lblAlgn val="ctr"/>
        <c:lblOffset val="100"/>
        <c:noMultiLvlLbl val="0"/>
      </c:catAx>
      <c:valAx>
        <c:axId val="146648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Steady-State % Blemish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646144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</c:spPr>
    </c:plotArea>
    <c:plotVisOnly val="1"/>
    <c:dispBlanksAs val="gap"/>
    <c:showDLblsOverMax val="0"/>
  </c:chart>
  <c:spPr>
    <a:solidFill>
      <a:srgbClr val="FFFF00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0</xdr:rowOff>
    </xdr:from>
    <xdr:to>
      <xdr:col>11</xdr:col>
      <xdr:colOff>561975</xdr:colOff>
      <xdr:row>10</xdr:row>
      <xdr:rowOff>17145</xdr:rowOff>
    </xdr:to>
    <xdr:graphicFrame macro="">
      <xdr:nvGraphicFramePr>
        <xdr:cNvPr id="111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304799</xdr:colOff>
      <xdr:row>9</xdr:row>
      <xdr:rowOff>114300</xdr:rowOff>
    </xdr:from>
    <xdr:to>
      <xdr:col>11</xdr:col>
      <xdr:colOff>561974</xdr:colOff>
      <xdr:row>19</xdr:row>
      <xdr:rowOff>55245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19</xdr:row>
      <xdr:rowOff>38100</xdr:rowOff>
    </xdr:from>
    <xdr:to>
      <xdr:col>11</xdr:col>
      <xdr:colOff>561974</xdr:colOff>
      <xdr:row>28</xdr:row>
      <xdr:rowOff>140016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0.02049</cdr:x>
      <cdr:y>0.06392</cdr:y>
    </cdr:from>
    <cdr:to>
      <cdr:x>0.06335</cdr:x>
      <cdr:y>0.73155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99" y="100453"/>
          <a:ext cx="143694" cy="1049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Fall Population Level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2"/>
  <sheetViews>
    <sheetView tabSelected="1" zoomScaleNormal="100" workbookViewId="0">
      <pane xSplit="17" ySplit="29" topLeftCell="R30" activePane="bottomRight" state="frozen"/>
      <selection pane="topRight" activeCell="R1" sqref="R1"/>
      <selection pane="bottomLeft" activeCell="A30" sqref="A30"/>
      <selection pane="bottomRight" activeCell="E12" sqref="E12"/>
    </sheetView>
  </sheetViews>
  <sheetFormatPr defaultRowHeight="12.75" x14ac:dyDescent="0.2"/>
  <cols>
    <col min="1" max="13" width="9.140625" style="7"/>
    <col min="14" max="14" width="12.42578125" style="7" bestFit="1" customWidth="1"/>
    <col min="15" max="16384" width="9.140625" style="7"/>
  </cols>
  <sheetData>
    <row r="1" spans="1:23" x14ac:dyDescent="0.2">
      <c r="A1" s="6" t="s">
        <v>30</v>
      </c>
      <c r="M1" s="8" t="s">
        <v>85</v>
      </c>
    </row>
    <row r="2" spans="1:23" x14ac:dyDescent="0.2">
      <c r="A2" s="7" t="s">
        <v>32</v>
      </c>
      <c r="B2" s="9" t="s">
        <v>34</v>
      </c>
      <c r="M2" s="7" t="s">
        <v>58</v>
      </c>
    </row>
    <row r="3" spans="1:23" x14ac:dyDescent="0.2">
      <c r="A3" s="9" t="s">
        <v>33</v>
      </c>
      <c r="M3" s="7" t="s">
        <v>59</v>
      </c>
    </row>
    <row r="4" spans="1:23" x14ac:dyDescent="0.2">
      <c r="A4" s="10" t="s">
        <v>35</v>
      </c>
      <c r="O4" s="11" t="s">
        <v>43</v>
      </c>
      <c r="P4" s="11"/>
    </row>
    <row r="5" spans="1:23" ht="13.5" thickBot="1" x14ac:dyDescent="0.25">
      <c r="A5" s="11" t="s">
        <v>18</v>
      </c>
      <c r="O5" s="12" t="s">
        <v>87</v>
      </c>
      <c r="P5" s="12" t="s">
        <v>56</v>
      </c>
      <c r="Q5" s="12" t="s">
        <v>40</v>
      </c>
    </row>
    <row r="6" spans="1:23" x14ac:dyDescent="0.2">
      <c r="A6" s="13" t="s">
        <v>19</v>
      </c>
      <c r="B6" s="11"/>
      <c r="C6" s="14" t="s">
        <v>20</v>
      </c>
      <c r="D6" s="14" t="s">
        <v>23</v>
      </c>
      <c r="M6" s="11" t="s">
        <v>44</v>
      </c>
      <c r="O6" s="12">
        <v>0</v>
      </c>
      <c r="P6" s="56">
        <v>3500</v>
      </c>
      <c r="Q6" s="57">
        <v>2216</v>
      </c>
      <c r="W6" s="15"/>
    </row>
    <row r="7" spans="1:23" x14ac:dyDescent="0.2">
      <c r="A7" s="16"/>
      <c r="B7" s="17" t="s">
        <v>21</v>
      </c>
      <c r="C7" s="4">
        <f>P6</f>
        <v>3500</v>
      </c>
      <c r="D7" s="5">
        <f>P19</f>
        <v>375</v>
      </c>
      <c r="M7" s="11" t="s">
        <v>45</v>
      </c>
      <c r="O7" s="12">
        <v>1</v>
      </c>
      <c r="P7" s="58">
        <v>3325</v>
      </c>
      <c r="Q7" s="59">
        <v>2216</v>
      </c>
    </row>
    <row r="8" spans="1:23" x14ac:dyDescent="0.2">
      <c r="A8" s="16"/>
      <c r="B8" s="17" t="s">
        <v>22</v>
      </c>
      <c r="C8" s="5">
        <f>Q6</f>
        <v>2216</v>
      </c>
      <c r="D8" s="5">
        <f>Q19</f>
        <v>50</v>
      </c>
      <c r="M8" s="11" t="s">
        <v>46</v>
      </c>
      <c r="O8" s="12">
        <v>2</v>
      </c>
      <c r="P8" s="58">
        <v>3158.75</v>
      </c>
      <c r="Q8" s="59">
        <v>2216</v>
      </c>
    </row>
    <row r="9" spans="1:23" x14ac:dyDescent="0.2">
      <c r="A9" s="16"/>
      <c r="B9" s="18"/>
      <c r="M9" s="11" t="s">
        <v>47</v>
      </c>
      <c r="O9" s="12">
        <v>3</v>
      </c>
      <c r="P9" s="58">
        <v>3000.8125</v>
      </c>
      <c r="Q9" s="59">
        <v>2216</v>
      </c>
    </row>
    <row r="10" spans="1:23" ht="13.5" thickBot="1" x14ac:dyDescent="0.25">
      <c r="B10" s="18" t="s">
        <v>28</v>
      </c>
      <c r="C10" s="19">
        <v>5</v>
      </c>
      <c r="M10" s="11" t="s">
        <v>48</v>
      </c>
      <c r="O10" s="12">
        <v>4</v>
      </c>
      <c r="P10" s="58">
        <v>2850.7718749999999</v>
      </c>
      <c r="Q10" s="59">
        <v>2216</v>
      </c>
    </row>
    <row r="11" spans="1:23" ht="13.5" thickBot="1" x14ac:dyDescent="0.25">
      <c r="A11" s="13" t="s">
        <v>24</v>
      </c>
      <c r="D11" s="20" t="s">
        <v>79</v>
      </c>
      <c r="E11" s="21"/>
      <c r="F11" s="22"/>
      <c r="M11" s="11" t="s">
        <v>49</v>
      </c>
      <c r="O11" s="12">
        <v>5</v>
      </c>
      <c r="P11" s="58">
        <v>2708.2332812499999</v>
      </c>
      <c r="Q11" s="59">
        <v>2216</v>
      </c>
    </row>
    <row r="12" spans="1:23" ht="16.5" thickBot="1" x14ac:dyDescent="0.35">
      <c r="A12" s="7" t="s">
        <v>60</v>
      </c>
      <c r="D12" s="23" t="s">
        <v>88</v>
      </c>
      <c r="E12" s="3">
        <v>200</v>
      </c>
      <c r="F12" s="24" t="s">
        <v>80</v>
      </c>
      <c r="M12" s="11" t="s">
        <v>50</v>
      </c>
      <c r="O12" s="12">
        <v>6</v>
      </c>
      <c r="P12" s="58">
        <v>2572.8216171875001</v>
      </c>
      <c r="Q12" s="59">
        <v>2216</v>
      </c>
    </row>
    <row r="13" spans="1:23" x14ac:dyDescent="0.2">
      <c r="A13" s="25" t="s">
        <v>25</v>
      </c>
      <c r="B13" s="19">
        <v>4.28</v>
      </c>
      <c r="D13" s="26" t="s">
        <v>70</v>
      </c>
      <c r="E13" s="21"/>
      <c r="F13" s="22"/>
      <c r="M13" s="11" t="s">
        <v>51</v>
      </c>
      <c r="O13" s="12">
        <v>7</v>
      </c>
      <c r="P13" s="58">
        <v>2444.1805363281251</v>
      </c>
      <c r="Q13" s="59">
        <v>2216</v>
      </c>
    </row>
    <row r="14" spans="1:23" ht="13.5" thickBot="1" x14ac:dyDescent="0.25">
      <c r="A14" s="25" t="s">
        <v>26</v>
      </c>
      <c r="B14" s="19">
        <v>0.46</v>
      </c>
      <c r="D14" s="27" t="s">
        <v>68</v>
      </c>
      <c r="E14" s="28">
        <v>0.7</v>
      </c>
      <c r="F14" s="29"/>
      <c r="M14" s="11" t="s">
        <v>52</v>
      </c>
      <c r="O14" s="12">
        <v>8</v>
      </c>
      <c r="P14" s="58">
        <v>2321.971509511719</v>
      </c>
      <c r="Q14" s="59">
        <v>2216</v>
      </c>
    </row>
    <row r="15" spans="1:23" x14ac:dyDescent="0.2">
      <c r="A15" s="28" t="s">
        <v>61</v>
      </c>
      <c r="B15" s="19">
        <v>1.62</v>
      </c>
      <c r="D15" s="27" t="s">
        <v>66</v>
      </c>
      <c r="E15" s="28">
        <v>0.6</v>
      </c>
      <c r="M15" s="11" t="s">
        <v>53</v>
      </c>
      <c r="O15" s="12">
        <v>9</v>
      </c>
      <c r="P15" s="58">
        <v>2205.8729340361328</v>
      </c>
      <c r="Q15" s="59">
        <v>2216</v>
      </c>
    </row>
    <row r="16" spans="1:23" x14ac:dyDescent="0.2">
      <c r="A16" s="28" t="s">
        <v>62</v>
      </c>
      <c r="B16" s="19">
        <v>3.54</v>
      </c>
      <c r="D16" s="27" t="s">
        <v>67</v>
      </c>
      <c r="E16" s="28">
        <v>-0.8</v>
      </c>
      <c r="M16" s="11" t="s">
        <v>54</v>
      </c>
      <c r="O16" s="12">
        <v>10</v>
      </c>
      <c r="P16" s="58">
        <v>2095.5792873343262</v>
      </c>
      <c r="Q16" s="59">
        <v>2216</v>
      </c>
    </row>
    <row r="17" spans="1:69" ht="13.5" thickBot="1" x14ac:dyDescent="0.25">
      <c r="A17" s="7" t="s">
        <v>65</v>
      </c>
      <c r="B17" s="30"/>
      <c r="D17" s="27" t="s">
        <v>27</v>
      </c>
      <c r="E17" s="28">
        <v>2.5</v>
      </c>
      <c r="M17" s="11" t="s">
        <v>55</v>
      </c>
      <c r="O17" s="12">
        <v>11</v>
      </c>
      <c r="P17" s="58">
        <v>1000</v>
      </c>
      <c r="Q17" s="59">
        <v>2216</v>
      </c>
    </row>
    <row r="18" spans="1:69" x14ac:dyDescent="0.2">
      <c r="A18" s="25" t="s">
        <v>63</v>
      </c>
      <c r="B18" s="19">
        <v>0.64</v>
      </c>
      <c r="D18" s="31" t="s">
        <v>36</v>
      </c>
      <c r="E18" s="32"/>
      <c r="F18" s="22"/>
      <c r="M18" s="11"/>
      <c r="P18" s="54"/>
      <c r="Q18" s="55"/>
    </row>
    <row r="19" spans="1:69" ht="13.5" thickBot="1" x14ac:dyDescent="0.25">
      <c r="A19" s="25" t="s">
        <v>64</v>
      </c>
      <c r="B19" s="19">
        <v>0.34</v>
      </c>
      <c r="D19" s="33"/>
      <c r="E19" s="34" t="s">
        <v>39</v>
      </c>
      <c r="F19" s="35" t="s">
        <v>40</v>
      </c>
      <c r="M19" s="11" t="s">
        <v>89</v>
      </c>
      <c r="O19" s="11" t="s">
        <v>57</v>
      </c>
      <c r="P19" s="60">
        <v>375</v>
      </c>
      <c r="Q19" s="61">
        <v>50</v>
      </c>
    </row>
    <row r="20" spans="1:69" ht="13.5" thickBot="1" x14ac:dyDescent="0.25">
      <c r="A20" s="18"/>
      <c r="B20" s="36"/>
      <c r="D20" s="37" t="s">
        <v>38</v>
      </c>
      <c r="E20" s="1">
        <v>80</v>
      </c>
      <c r="F20" s="2">
        <v>200</v>
      </c>
      <c r="BQ20" s="7" t="str">
        <f>IF($BW59=MAX($BW$59:$BW$79),"****"," ")</f>
        <v>****</v>
      </c>
    </row>
    <row r="21" spans="1:69" ht="13.5" thickBot="1" x14ac:dyDescent="0.25">
      <c r="D21" s="38" t="s">
        <v>37</v>
      </c>
      <c r="E21" s="39"/>
      <c r="F21" s="29"/>
    </row>
    <row r="22" spans="1:69" ht="13.5" thickBot="1" x14ac:dyDescent="0.25"/>
    <row r="23" spans="1:69" ht="13.5" thickBot="1" x14ac:dyDescent="0.25">
      <c r="A23" s="40" t="s">
        <v>29</v>
      </c>
      <c r="B23" s="41"/>
      <c r="C23" s="41"/>
      <c r="D23" s="41"/>
      <c r="E23" s="42">
        <f>MAX($P$78:$Z$78)</f>
        <v>1</v>
      </c>
    </row>
    <row r="24" spans="1:69" ht="13.5" thickBot="1" x14ac:dyDescent="0.25">
      <c r="A24" s="43" t="s">
        <v>84</v>
      </c>
      <c r="B24" s="44"/>
      <c r="C24" s="44"/>
      <c r="D24" s="44"/>
      <c r="E24" s="45">
        <f>MAX($P$75:$Z$75)</f>
        <v>9.5390015455433677</v>
      </c>
    </row>
    <row r="25" spans="1:69" ht="13.5" thickBot="1" x14ac:dyDescent="0.25">
      <c r="A25" s="46" t="s">
        <v>81</v>
      </c>
      <c r="B25" s="47"/>
      <c r="C25" s="47"/>
      <c r="D25" s="47"/>
      <c r="E25" s="42">
        <f>MAX($P$76:$Z$76)</f>
        <v>2</v>
      </c>
    </row>
    <row r="26" spans="1:69" ht="13.5" thickBot="1" x14ac:dyDescent="0.25">
      <c r="A26" s="40" t="s">
        <v>31</v>
      </c>
      <c r="B26" s="41"/>
      <c r="C26" s="41"/>
      <c r="D26" s="41"/>
      <c r="E26" s="48">
        <f>MAX($P$79:$Z$79)</f>
        <v>514.4183371056547</v>
      </c>
    </row>
    <row r="49" spans="1:12" x14ac:dyDescent="0.2">
      <c r="A49" s="7" t="s">
        <v>0</v>
      </c>
      <c r="B49" s="7">
        <f>1/(1+$C$10/100)</f>
        <v>0.95238095238095233</v>
      </c>
    </row>
    <row r="50" spans="1:12" x14ac:dyDescent="0.2">
      <c r="A50" s="7" t="s">
        <v>1</v>
      </c>
    </row>
    <row r="51" spans="1:12" x14ac:dyDescent="0.2">
      <c r="A51" s="7" t="s">
        <v>4</v>
      </c>
      <c r="B51" s="7">
        <v>100</v>
      </c>
      <c r="C51" s="7" t="s">
        <v>2</v>
      </c>
      <c r="D51" s="7" t="str">
        <f>IF($B$51&gt;($C$7-$C$8),"********Managemnt Not Economically Justified"," ")</f>
        <v xml:space="preserve"> </v>
      </c>
    </row>
    <row r="52" spans="1:12" x14ac:dyDescent="0.2">
      <c r="A52" s="7" t="s">
        <v>3</v>
      </c>
    </row>
    <row r="53" spans="1:12" x14ac:dyDescent="0.2">
      <c r="A53" s="7" t="s">
        <v>5</v>
      </c>
    </row>
    <row r="54" spans="1:12" x14ac:dyDescent="0.2">
      <c r="A54" s="7" t="s">
        <v>6</v>
      </c>
      <c r="C54" s="7">
        <f>IF(($C$7-$C$8-$B$51)&lt;=0,0,$C$7-$C$8-$B$51)</f>
        <v>1184</v>
      </c>
    </row>
    <row r="55" spans="1:12" x14ac:dyDescent="0.2">
      <c r="A55" s="7" t="s">
        <v>7</v>
      </c>
      <c r="B55" s="7">
        <f>IF(((LN((((($C$54)/($C$7-$C$8))-$B$20)/(1-$B$20)))/LN($B$18))+$B$19)&lt;$B$19,$B$19,((LN((((($C$54)/($C$7-$C$8))-$B$20)/(1-$B$20)))/LN($B$18))+$B$19))</f>
        <v>0.52168051088284406</v>
      </c>
    </row>
    <row r="56" spans="1:12" x14ac:dyDescent="0.2">
      <c r="J56" s="7" t="s">
        <v>41</v>
      </c>
      <c r="L56" s="7" t="s">
        <v>42</v>
      </c>
    </row>
    <row r="58" spans="1:12" x14ac:dyDescent="0.2">
      <c r="A58" s="7" t="s">
        <v>10</v>
      </c>
      <c r="B58" s="7" t="s">
        <v>8</v>
      </c>
      <c r="C58" s="7" t="s">
        <v>9</v>
      </c>
    </row>
    <row r="59" spans="1:12" x14ac:dyDescent="0.2">
      <c r="A59" s="7">
        <f t="shared" ref="A59:A79" si="0">IF($BW59=MAX($BW$59:$BW$79),BW59,-$D$8)</f>
        <v>0</v>
      </c>
      <c r="B59" s="7">
        <f t="shared" ref="B59:B79" si="1">IF($BW59=MAX($BW$59:$BW$79),$D59," ")</f>
        <v>0</v>
      </c>
      <c r="C59" s="7">
        <f t="shared" ref="C59:C79" si="2">IF($BW59=MAX($BW$59:$BW$79),$BK59," ")</f>
        <v>0</v>
      </c>
    </row>
    <row r="60" spans="1:12" x14ac:dyDescent="0.2">
      <c r="A60" s="7">
        <f t="shared" si="0"/>
        <v>0</v>
      </c>
      <c r="B60" s="7">
        <f t="shared" si="1"/>
        <v>0</v>
      </c>
      <c r="C60" s="7">
        <f t="shared" si="2"/>
        <v>0</v>
      </c>
    </row>
    <row r="61" spans="1:12" x14ac:dyDescent="0.2">
      <c r="A61" s="7">
        <f t="shared" si="0"/>
        <v>0</v>
      </c>
      <c r="B61" s="7">
        <f t="shared" si="1"/>
        <v>0</v>
      </c>
      <c r="C61" s="7">
        <f t="shared" si="2"/>
        <v>0</v>
      </c>
    </row>
    <row r="62" spans="1:12" x14ac:dyDescent="0.2">
      <c r="A62" s="7">
        <f t="shared" si="0"/>
        <v>0</v>
      </c>
      <c r="B62" s="7">
        <f t="shared" si="1"/>
        <v>0</v>
      </c>
      <c r="C62" s="7">
        <f t="shared" si="2"/>
        <v>0</v>
      </c>
    </row>
    <row r="63" spans="1:12" x14ac:dyDescent="0.2">
      <c r="A63" s="7">
        <f t="shared" si="0"/>
        <v>0</v>
      </c>
      <c r="B63" s="7">
        <f t="shared" si="1"/>
        <v>0</v>
      </c>
      <c r="C63" s="7">
        <f t="shared" si="2"/>
        <v>0</v>
      </c>
    </row>
    <row r="64" spans="1:12" x14ac:dyDescent="0.2">
      <c r="A64" s="7">
        <f t="shared" si="0"/>
        <v>0</v>
      </c>
      <c r="B64" s="7">
        <f t="shared" si="1"/>
        <v>0</v>
      </c>
      <c r="C64" s="7">
        <f t="shared" si="2"/>
        <v>0</v>
      </c>
    </row>
    <row r="65" spans="1:35" x14ac:dyDescent="0.2">
      <c r="A65" s="7">
        <f t="shared" si="0"/>
        <v>0</v>
      </c>
      <c r="B65" s="7">
        <f t="shared" si="1"/>
        <v>0</v>
      </c>
      <c r="C65" s="7">
        <f t="shared" si="2"/>
        <v>0</v>
      </c>
    </row>
    <row r="66" spans="1:35" x14ac:dyDescent="0.2">
      <c r="A66" s="7">
        <f t="shared" si="0"/>
        <v>0</v>
      </c>
      <c r="B66" s="7">
        <f t="shared" si="1"/>
        <v>0</v>
      </c>
      <c r="C66" s="7">
        <f t="shared" si="2"/>
        <v>0</v>
      </c>
    </row>
    <row r="67" spans="1:35" x14ac:dyDescent="0.2">
      <c r="A67" s="7">
        <f t="shared" si="0"/>
        <v>0</v>
      </c>
      <c r="B67" s="7">
        <f t="shared" si="1"/>
        <v>0</v>
      </c>
      <c r="C67" s="7">
        <f t="shared" si="2"/>
        <v>0</v>
      </c>
    </row>
    <row r="68" spans="1:35" x14ac:dyDescent="0.2">
      <c r="A68" s="7">
        <f t="shared" si="0"/>
        <v>0</v>
      </c>
      <c r="B68" s="7">
        <f t="shared" si="1"/>
        <v>0</v>
      </c>
      <c r="C68" s="7">
        <f t="shared" si="2"/>
        <v>0</v>
      </c>
    </row>
    <row r="69" spans="1:35" x14ac:dyDescent="0.2">
      <c r="A69" s="7">
        <f t="shared" si="0"/>
        <v>0</v>
      </c>
      <c r="B69" s="7">
        <f t="shared" si="1"/>
        <v>0</v>
      </c>
      <c r="C69" s="7">
        <f t="shared" si="2"/>
        <v>0</v>
      </c>
    </row>
    <row r="70" spans="1:35" x14ac:dyDescent="0.2">
      <c r="A70" s="7">
        <f t="shared" si="0"/>
        <v>0</v>
      </c>
      <c r="B70" s="7">
        <f t="shared" si="1"/>
        <v>0</v>
      </c>
      <c r="C70" s="7">
        <f t="shared" si="2"/>
        <v>0</v>
      </c>
    </row>
    <row r="71" spans="1:35" x14ac:dyDescent="0.2">
      <c r="A71" s="7">
        <f t="shared" si="0"/>
        <v>0</v>
      </c>
      <c r="B71" s="7">
        <f t="shared" si="1"/>
        <v>0</v>
      </c>
      <c r="C71" s="7">
        <f t="shared" si="2"/>
        <v>0</v>
      </c>
    </row>
    <row r="72" spans="1:35" x14ac:dyDescent="0.2">
      <c r="A72" s="7">
        <f t="shared" si="0"/>
        <v>0</v>
      </c>
      <c r="B72" s="7">
        <f t="shared" si="1"/>
        <v>0</v>
      </c>
      <c r="C72" s="7">
        <f t="shared" si="2"/>
        <v>0</v>
      </c>
      <c r="H72" s="7">
        <v>0.7</v>
      </c>
    </row>
    <row r="73" spans="1:35" x14ac:dyDescent="0.2">
      <c r="A73" s="7">
        <f t="shared" si="0"/>
        <v>0</v>
      </c>
      <c r="B73" s="7">
        <f t="shared" si="1"/>
        <v>0</v>
      </c>
      <c r="C73" s="7">
        <f t="shared" si="2"/>
        <v>0</v>
      </c>
      <c r="H73" s="7">
        <v>0.6</v>
      </c>
    </row>
    <row r="74" spans="1:35" x14ac:dyDescent="0.2">
      <c r="A74" s="7">
        <f t="shared" si="0"/>
        <v>0</v>
      </c>
      <c r="B74" s="7">
        <f t="shared" si="1"/>
        <v>0</v>
      </c>
      <c r="C74" s="7">
        <f t="shared" si="2"/>
        <v>0</v>
      </c>
      <c r="H74" s="7">
        <v>-0.8</v>
      </c>
    </row>
    <row r="75" spans="1:35" x14ac:dyDescent="0.2">
      <c r="A75" s="7">
        <f t="shared" si="0"/>
        <v>0</v>
      </c>
      <c r="B75" s="7">
        <f t="shared" si="1"/>
        <v>0</v>
      </c>
      <c r="C75" s="7">
        <f t="shared" si="2"/>
        <v>0</v>
      </c>
      <c r="H75" s="7">
        <v>2.5</v>
      </c>
      <c r="M75" s="8" t="s">
        <v>83</v>
      </c>
      <c r="P75" s="7" t="str">
        <f>IF(P$78=" "," ",N139)</f>
        <v xml:space="preserve"> </v>
      </c>
      <c r="Q75" s="7">
        <f>IF((Q$78=" ")," ",Q139)</f>
        <v>9.5390015455433677</v>
      </c>
      <c r="R75" s="7" t="str">
        <f>IF((R$78=" ")," ",T139)</f>
        <v xml:space="preserve"> </v>
      </c>
      <c r="S75" s="7" t="str">
        <f>IF((S$78=" ")," ",W139)</f>
        <v xml:space="preserve"> </v>
      </c>
      <c r="T75" s="7" t="str">
        <f>IF((T$78=" ")," ",Z139)</f>
        <v xml:space="preserve"> </v>
      </c>
      <c r="U75" s="7" t="str">
        <f>IF((U$78=" ")," ",AC139)</f>
        <v xml:space="preserve"> </v>
      </c>
      <c r="V75" s="7" t="str">
        <f>IF((V$78=" ")," ",AF139)</f>
        <v xml:space="preserve"> </v>
      </c>
      <c r="W75" s="7" t="str">
        <f>IF((W$78=" ")," ",AI139)</f>
        <v xml:space="preserve"> </v>
      </c>
      <c r="X75" s="7" t="str">
        <f>IF((X$78=" ")," ",AL139)</f>
        <v xml:space="preserve"> </v>
      </c>
      <c r="Y75" s="7" t="str">
        <f>IF((Y$78=" ")," ",AO139)</f>
        <v xml:space="preserve"> </v>
      </c>
      <c r="Z75" s="7" t="str">
        <f>IF((Z$78=" ")," ",AR139)</f>
        <v xml:space="preserve"> </v>
      </c>
    </row>
    <row r="76" spans="1:35" x14ac:dyDescent="0.2">
      <c r="A76" s="7">
        <f t="shared" si="0"/>
        <v>0</v>
      </c>
      <c r="B76" s="7">
        <f t="shared" si="1"/>
        <v>0</v>
      </c>
      <c r="C76" s="7">
        <f t="shared" si="2"/>
        <v>0</v>
      </c>
      <c r="M76" s="8" t="s">
        <v>82</v>
      </c>
      <c r="P76" s="7" t="str">
        <f>IF(P$78=" "," ",N140)</f>
        <v xml:space="preserve"> </v>
      </c>
      <c r="Q76" s="7">
        <f>IF(Q$78=" "," ",Q140)</f>
        <v>2</v>
      </c>
      <c r="R76" s="7" t="str">
        <f>IF(R$78=" "," ",T140)</f>
        <v xml:space="preserve"> </v>
      </c>
      <c r="S76" s="7" t="str">
        <f>IF(S$78=" "," ",W140)</f>
        <v xml:space="preserve"> </v>
      </c>
      <c r="T76" s="7" t="str">
        <f>IF((T$78=" ")," ",Z140)</f>
        <v xml:space="preserve"> </v>
      </c>
      <c r="U76" s="7" t="str">
        <f>IF(U$78=" "," ",AC140)</f>
        <v xml:space="preserve"> </v>
      </c>
      <c r="V76" s="7" t="str">
        <f>IF(V$78=" "," ",AF140)</f>
        <v xml:space="preserve"> </v>
      </c>
      <c r="W76" s="7" t="str">
        <f>IF(W$78=" "," ",AI140)</f>
        <v xml:space="preserve"> </v>
      </c>
      <c r="X76" s="7" t="str">
        <f>IF(X$78=" "," ",AL140)</f>
        <v xml:space="preserve"> </v>
      </c>
      <c r="Y76" s="7" t="str">
        <f>IF(Y$78=" "," ",AO140)</f>
        <v xml:space="preserve"> </v>
      </c>
      <c r="Z76" s="7" t="str">
        <f>IF(Z$78=" "," ",AR140)</f>
        <v xml:space="preserve"> </v>
      </c>
    </row>
    <row r="77" spans="1:35" x14ac:dyDescent="0.2">
      <c r="A77" s="7">
        <f t="shared" si="0"/>
        <v>0</v>
      </c>
      <c r="B77" s="7">
        <f t="shared" si="1"/>
        <v>0</v>
      </c>
      <c r="C77" s="7">
        <f t="shared" si="2"/>
        <v>0</v>
      </c>
      <c r="P77" s="7" t="str">
        <f t="shared" ref="P77" si="3">IF(P$83=MAX($P$83:$AT$83),P$83," ")</f>
        <v xml:space="preserve"> </v>
      </c>
      <c r="Q77" s="7">
        <f>IF(S$83=MAX($P$83:$AT$83),S$83," ")</f>
        <v>514.4183371056547</v>
      </c>
      <c r="R77" s="7" t="str">
        <f>IF(V$83=MAX($P$83:$AT$83),V$83," ")</f>
        <v xml:space="preserve"> </v>
      </c>
      <c r="S77" s="7" t="str">
        <f>IF(Y$83=MAX($P$83:$AT$83),Y$83," ")</f>
        <v xml:space="preserve"> </v>
      </c>
      <c r="T77" s="7" t="str">
        <f>IF(AB$83=MAX($P$83:$AT$83),AB$83," ")</f>
        <v xml:space="preserve"> </v>
      </c>
      <c r="U77" s="7" t="str">
        <f>IF(AE$83=MAX($P$83:$AT$83),AE$83," ")</f>
        <v xml:space="preserve"> </v>
      </c>
      <c r="V77" s="7" t="str">
        <f>IF(AH$83=MAX($P$83:$AT$83),AH$83," ")</f>
        <v xml:space="preserve"> </v>
      </c>
      <c r="W77" s="7" t="str">
        <f>IF(AK$83=MAX($P$83:$AT$83),AK$83," ")</f>
        <v xml:space="preserve"> </v>
      </c>
      <c r="X77" s="7" t="str">
        <f>IF(AN$83=MAX($P$83:$AT$83),AN$83," ")</f>
        <v xml:space="preserve"> </v>
      </c>
      <c r="Y77" s="7" t="str">
        <f>IF(AQ$83=MAX($P$83:$AT$83),AQ$83," ")</f>
        <v xml:space="preserve"> </v>
      </c>
      <c r="Z77" s="7" t="str">
        <f>IF(AT$83=MAX($P$83:$AT$83),AT$83," ")</f>
        <v xml:space="preserve"> </v>
      </c>
    </row>
    <row r="78" spans="1:35" x14ac:dyDescent="0.2">
      <c r="A78" s="7">
        <f t="shared" si="0"/>
        <v>0</v>
      </c>
      <c r="B78" s="7">
        <f t="shared" si="1"/>
        <v>0</v>
      </c>
      <c r="C78" s="7">
        <f t="shared" si="2"/>
        <v>0</v>
      </c>
      <c r="P78" s="7" t="str">
        <f>IF(P$83=MAX($P$83:$AT$83),P$85," ")</f>
        <v xml:space="preserve"> </v>
      </c>
      <c r="Q78" s="7">
        <f>IF(S$83=MAX($P$83:$AT$83),S$85," ")</f>
        <v>1</v>
      </c>
      <c r="R78" s="7" t="str">
        <f>IF(V$83=MAX($P$83:$AT$83),V$85," ")</f>
        <v xml:space="preserve"> </v>
      </c>
      <c r="S78" s="7" t="str">
        <f>IF(Y$83=MAX($P$83:$AT$83),Y$85," ")</f>
        <v xml:space="preserve"> </v>
      </c>
      <c r="T78" s="7" t="str">
        <f>IF(AB$83=MAX($P$83:$AT$83),AB$85," ")</f>
        <v xml:space="preserve"> </v>
      </c>
      <c r="U78" s="7" t="str">
        <f>IF(AE$83=MAX($P$83:$AT$83),AE$85," ")</f>
        <v xml:space="preserve"> </v>
      </c>
      <c r="V78" s="7" t="str">
        <f>IF(AH$83=MAX($P$83:$AT$83),AH$85," ")</f>
        <v xml:space="preserve"> </v>
      </c>
      <c r="W78" s="7" t="str">
        <f>IF(AK$83=MAX($P$83:$AT$83),AK$85," ")</f>
        <v xml:space="preserve"> </v>
      </c>
      <c r="X78" s="7" t="str">
        <f>IF(AN$83=MAX($P$83:$AT$83),AN$85," ")</f>
        <v xml:space="preserve"> </v>
      </c>
      <c r="Y78" s="7" t="str">
        <f>IF(AQ$83=MAX($P$83:$AT$83),AQ$85," ")</f>
        <v xml:space="preserve"> </v>
      </c>
      <c r="Z78" s="7" t="str">
        <f>IF(AT$83=MAX($P$83:$AT$83),AT$85," ")</f>
        <v xml:space="preserve"> </v>
      </c>
      <c r="AB78" s="7" t="str">
        <f>IF(AL$83=MAX($P$83:$AT$83),AL$83," ")</f>
        <v xml:space="preserve"> </v>
      </c>
      <c r="AC78" s="7" t="str">
        <f>IF(AM$83=MAX($P$83:$AT$83),AM$83," ")</f>
        <v xml:space="preserve"> </v>
      </c>
      <c r="AE78" s="7" t="str">
        <f>IF(AO$83=MAX($P$83:$AT$83),AO$83," ")</f>
        <v xml:space="preserve"> </v>
      </c>
      <c r="AF78" s="7" t="str">
        <f>IF(AP$83=MAX($P$83:$AT$83),AP$83," ")</f>
        <v xml:space="preserve"> </v>
      </c>
      <c r="AH78" s="7" t="str">
        <f>IF(AR$83=MAX($P$83:$AT$83),AR$83," ")</f>
        <v xml:space="preserve"> </v>
      </c>
      <c r="AI78" s="7" t="str">
        <f>IF(AS$83=MAX($P$83:$AT$83),AS$83," ")</f>
        <v xml:space="preserve"> </v>
      </c>
    </row>
    <row r="79" spans="1:35" x14ac:dyDescent="0.2">
      <c r="A79" s="7">
        <f t="shared" si="0"/>
        <v>0</v>
      </c>
      <c r="B79" s="7">
        <f t="shared" si="1"/>
        <v>0</v>
      </c>
      <c r="C79" s="7">
        <f t="shared" si="2"/>
        <v>0</v>
      </c>
      <c r="P79" s="7">
        <f>AVERAGE($P$88:$P$137)</f>
        <v>30.753357945312572</v>
      </c>
      <c r="Q79" s="7">
        <f>AVERAGE($S$88:$S$137)</f>
        <v>514.4183371056547</v>
      </c>
      <c r="R79" s="7">
        <f>AVERAGE($V$88:$V$137)</f>
        <v>494.97714662946413</v>
      </c>
      <c r="S79" s="7">
        <f>AVERAGE($Y$88:$Y$137)</f>
        <v>481.84405139136885</v>
      </c>
      <c r="T79" s="7">
        <f>AVERAGE($AB$88:$AB$137)</f>
        <v>442.37547996279739</v>
      </c>
      <c r="U79" s="7">
        <f>AVERAGE($AE$88:$AE$137)</f>
        <v>430.38595615327364</v>
      </c>
      <c r="V79" s="7">
        <f>AVERAGE($AH$88:$AH$137)</f>
        <v>414.89643234374978</v>
      </c>
      <c r="W79" s="7">
        <f>AVERAGE($AK$88:$AK$137)</f>
        <v>399.40690853422598</v>
      </c>
      <c r="X79" s="7">
        <f>AVERAGE($AN$88:$AN$137)</f>
        <v>383.91738472470223</v>
      </c>
      <c r="Y79" s="7">
        <f>AVERAGE($AQ$88:$AQ$137)</f>
        <v>368.42786091517837</v>
      </c>
      <c r="Z79" s="7">
        <f>AVERAGE($AT$88:$AT$137)</f>
        <v>368.42786091517831</v>
      </c>
    </row>
    <row r="80" spans="1:35" x14ac:dyDescent="0.2">
      <c r="P80" s="7">
        <v>0</v>
      </c>
      <c r="Q80" s="7">
        <v>1</v>
      </c>
      <c r="R80" s="7">
        <v>2</v>
      </c>
      <c r="S80" s="7">
        <v>3</v>
      </c>
      <c r="T80" s="7">
        <v>4</v>
      </c>
      <c r="U80" s="7">
        <v>5</v>
      </c>
      <c r="V80" s="7">
        <v>6</v>
      </c>
      <c r="W80" s="7">
        <v>7</v>
      </c>
      <c r="X80" s="7">
        <v>8</v>
      </c>
      <c r="Y80" s="7">
        <v>9</v>
      </c>
      <c r="Z80" s="7">
        <v>10</v>
      </c>
    </row>
    <row r="81" spans="1:46" x14ac:dyDescent="0.2">
      <c r="P81" s="7" t="str">
        <f t="shared" ref="P81:AT82" si="4">IF(P$83=MAX($P$83:$AT$83),P$83," ")</f>
        <v xml:space="preserve"> </v>
      </c>
      <c r="S81" s="7">
        <f t="shared" si="4"/>
        <v>514.4183371056547</v>
      </c>
      <c r="V81" s="7" t="str">
        <f t="shared" si="4"/>
        <v xml:space="preserve"> </v>
      </c>
      <c r="Y81" s="7" t="str">
        <f t="shared" si="4"/>
        <v xml:space="preserve"> </v>
      </c>
      <c r="AB81" s="7" t="str">
        <f t="shared" si="4"/>
        <v xml:space="preserve"> </v>
      </c>
      <c r="AE81" s="7" t="str">
        <f t="shared" si="4"/>
        <v xml:space="preserve"> </v>
      </c>
      <c r="AH81" s="7" t="str">
        <f t="shared" si="4"/>
        <v xml:space="preserve"> </v>
      </c>
      <c r="AK81" s="7" t="str">
        <f t="shared" si="4"/>
        <v xml:space="preserve"> </v>
      </c>
      <c r="AN81" s="7" t="str">
        <f t="shared" si="4"/>
        <v xml:space="preserve"> </v>
      </c>
      <c r="AQ81" s="7" t="str">
        <f t="shared" si="4"/>
        <v xml:space="preserve"> </v>
      </c>
      <c r="AT81" s="7" t="str">
        <f t="shared" si="4"/>
        <v xml:space="preserve"> </v>
      </c>
    </row>
    <row r="82" spans="1:46" x14ac:dyDescent="0.2">
      <c r="P82" s="7" t="str">
        <f>IF(P$83=MAX($P$83:$AT$83),P$85," ")</f>
        <v xml:space="preserve"> </v>
      </c>
      <c r="Q82" s="7" t="str">
        <f t="shared" si="4"/>
        <v xml:space="preserve"> </v>
      </c>
      <c r="R82" s="7" t="str">
        <f t="shared" si="4"/>
        <v xml:space="preserve"> </v>
      </c>
      <c r="S82" s="7">
        <f>IF(S$83=MAX($P$83:$AT$83),S$85," ")</f>
        <v>1</v>
      </c>
      <c r="T82" s="7" t="str">
        <f t="shared" si="4"/>
        <v xml:space="preserve"> </v>
      </c>
      <c r="U82" s="7" t="str">
        <f t="shared" si="4"/>
        <v xml:space="preserve"> </v>
      </c>
      <c r="V82" s="7" t="str">
        <f>IF(V$83=MAX($P$83:$AT$83),V$85," ")</f>
        <v xml:space="preserve"> </v>
      </c>
      <c r="W82" s="7" t="str">
        <f t="shared" si="4"/>
        <v xml:space="preserve"> </v>
      </c>
      <c r="X82" s="7" t="str">
        <f t="shared" si="4"/>
        <v xml:space="preserve"> </v>
      </c>
      <c r="Y82" s="7" t="str">
        <f>IF(Y$83=MAX($P$83:$AT$83),Y$85," ")</f>
        <v xml:space="preserve"> </v>
      </c>
      <c r="Z82" s="7" t="str">
        <f t="shared" si="4"/>
        <v xml:space="preserve"> </v>
      </c>
      <c r="AA82" s="7" t="str">
        <f t="shared" si="4"/>
        <v xml:space="preserve"> </v>
      </c>
      <c r="AB82" s="7" t="str">
        <f>IF(AB$83=MAX($P$83:$AT$83),AB$85," ")</f>
        <v xml:space="preserve"> </v>
      </c>
      <c r="AC82" s="7" t="str">
        <f t="shared" si="4"/>
        <v xml:space="preserve"> </v>
      </c>
      <c r="AD82" s="7" t="str">
        <f t="shared" si="4"/>
        <v xml:space="preserve"> </v>
      </c>
      <c r="AE82" s="7" t="str">
        <f>IF(AE$83=MAX($P$83:$AT$83),AE$85," ")</f>
        <v xml:space="preserve"> </v>
      </c>
      <c r="AF82" s="7" t="str">
        <f t="shared" si="4"/>
        <v xml:space="preserve"> </v>
      </c>
      <c r="AG82" s="7" t="str">
        <f t="shared" si="4"/>
        <v xml:space="preserve"> </v>
      </c>
      <c r="AH82" s="7" t="str">
        <f>IF(AH$83=MAX($P$83:$AT$83),AH$85," ")</f>
        <v xml:space="preserve"> </v>
      </c>
      <c r="AI82" s="7" t="str">
        <f t="shared" si="4"/>
        <v xml:space="preserve"> </v>
      </c>
      <c r="AJ82" s="7" t="str">
        <f t="shared" si="4"/>
        <v xml:space="preserve"> </v>
      </c>
      <c r="AK82" s="7" t="str">
        <f>IF(AK$83=MAX($P$83:$AT$83),AK$85," ")</f>
        <v xml:space="preserve"> </v>
      </c>
      <c r="AL82" s="7" t="str">
        <f t="shared" si="4"/>
        <v xml:space="preserve"> </v>
      </c>
      <c r="AM82" s="7" t="str">
        <f t="shared" si="4"/>
        <v xml:space="preserve"> </v>
      </c>
      <c r="AN82" s="7" t="str">
        <f>IF(AN$83=MAX($P$83:$AT$83),AN$85," ")</f>
        <v xml:space="preserve"> </v>
      </c>
      <c r="AO82" s="7" t="str">
        <f t="shared" si="4"/>
        <v xml:space="preserve"> </v>
      </c>
      <c r="AP82" s="7" t="str">
        <f t="shared" si="4"/>
        <v xml:space="preserve"> </v>
      </c>
      <c r="AQ82" s="7" t="str">
        <f>IF(AQ$83=MAX($P$83:$AT$83),AQ$85," ")</f>
        <v xml:space="preserve"> </v>
      </c>
      <c r="AR82" s="7" t="str">
        <f t="shared" ref="AR82:AS82" si="5">IF(AR$83=MAX($P$83:$AT$83),AR$83," ")</f>
        <v xml:space="preserve"> </v>
      </c>
      <c r="AS82" s="7" t="str">
        <f t="shared" si="5"/>
        <v xml:space="preserve"> </v>
      </c>
      <c r="AT82" s="7" t="str">
        <f>IF(AT$83=MAX($P$83:$AT$83),AT$85," ")</f>
        <v xml:space="preserve"> </v>
      </c>
    </row>
    <row r="83" spans="1:46" x14ac:dyDescent="0.2">
      <c r="A83" s="7">
        <f>P85</f>
        <v>0</v>
      </c>
      <c r="D83" s="7" t="s">
        <v>11</v>
      </c>
      <c r="M83" s="7" t="s">
        <v>71</v>
      </c>
      <c r="P83" s="7">
        <f>AVERAGE($P$88:$P$137)</f>
        <v>30.753357945312572</v>
      </c>
      <c r="S83" s="7">
        <f>AVERAGE($S$88:$S$137)</f>
        <v>514.4183371056547</v>
      </c>
      <c r="V83" s="7">
        <f>AVERAGE($V$88:$V$137)</f>
        <v>494.97714662946413</v>
      </c>
      <c r="Y83" s="7">
        <f>AVERAGE($Y$88:$Y$137)</f>
        <v>481.84405139136885</v>
      </c>
      <c r="AB83" s="7">
        <f>AVERAGE($AB$88:$AB$137)</f>
        <v>442.37547996279739</v>
      </c>
      <c r="AE83" s="7">
        <f>AVERAGE($AE$88:$AE$137)</f>
        <v>430.38595615327364</v>
      </c>
      <c r="AH83" s="7">
        <f>AVERAGE($AH$88:$AH$137)</f>
        <v>414.89643234374978</v>
      </c>
      <c r="AK83" s="7">
        <f>AVERAGE($AK$88:$AK$137)</f>
        <v>399.40690853422598</v>
      </c>
      <c r="AN83" s="7">
        <f>AVERAGE($AN$88:$AN$137)</f>
        <v>383.91738472470223</v>
      </c>
      <c r="AQ83" s="7">
        <f>AVERAGE($AQ$88:$AQ$137)</f>
        <v>368.42786091517837</v>
      </c>
      <c r="AT83" s="7">
        <f>AVERAGE($AT$88:$AT$137)</f>
        <v>368.42786091517831</v>
      </c>
    </row>
    <row r="84" spans="1:46" x14ac:dyDescent="0.2">
      <c r="A84" s="7">
        <f>S85</f>
        <v>1</v>
      </c>
      <c r="E84" s="7" t="s">
        <v>13</v>
      </c>
      <c r="N84" s="7" t="s">
        <v>13</v>
      </c>
    </row>
    <row r="85" spans="1:46" x14ac:dyDescent="0.2">
      <c r="A85" s="7">
        <f>V85</f>
        <v>2</v>
      </c>
      <c r="M85" s="49"/>
      <c r="N85" s="49"/>
      <c r="O85" s="49"/>
      <c r="P85" s="49">
        <v>0</v>
      </c>
      <c r="Q85" s="49"/>
      <c r="R85" s="49"/>
      <c r="S85" s="49">
        <v>1</v>
      </c>
      <c r="T85" s="49"/>
      <c r="U85" s="49"/>
      <c r="V85" s="49">
        <v>2</v>
      </c>
      <c r="W85" s="49"/>
      <c r="X85" s="49"/>
      <c r="Y85" s="49">
        <v>3</v>
      </c>
      <c r="Z85" s="49"/>
      <c r="AA85" s="49"/>
      <c r="AB85" s="49">
        <v>4</v>
      </c>
      <c r="AC85" s="49"/>
      <c r="AD85" s="49"/>
      <c r="AE85" s="49">
        <v>5</v>
      </c>
      <c r="AF85" s="49"/>
      <c r="AG85" s="49"/>
      <c r="AH85" s="49">
        <v>6</v>
      </c>
      <c r="AI85" s="49"/>
      <c r="AJ85" s="49"/>
      <c r="AK85" s="49">
        <v>7</v>
      </c>
      <c r="AL85" s="49"/>
      <c r="AM85" s="49"/>
      <c r="AN85" s="49">
        <v>8</v>
      </c>
      <c r="AO85" s="49"/>
      <c r="AP85" s="49"/>
      <c r="AQ85" s="49">
        <v>9</v>
      </c>
      <c r="AR85" s="49"/>
      <c r="AS85" s="49"/>
      <c r="AT85" s="49">
        <v>10</v>
      </c>
    </row>
    <row r="86" spans="1:46" x14ac:dyDescent="0.2">
      <c r="A86" s="7">
        <f>Y85</f>
        <v>3</v>
      </c>
      <c r="D86" s="7" t="s">
        <v>12</v>
      </c>
      <c r="E86" s="7" t="s">
        <v>14</v>
      </c>
      <c r="F86" s="7" t="s">
        <v>15</v>
      </c>
      <c r="G86" s="7" t="s">
        <v>16</v>
      </c>
      <c r="H86" s="7" t="s">
        <v>17</v>
      </c>
      <c r="M86" s="49" t="s">
        <v>12</v>
      </c>
      <c r="N86" s="49" t="s">
        <v>14</v>
      </c>
      <c r="O86" s="49" t="s">
        <v>69</v>
      </c>
      <c r="P86" s="49" t="s">
        <v>56</v>
      </c>
      <c r="Q86" s="49" t="s">
        <v>72</v>
      </c>
      <c r="R86" s="49" t="s">
        <v>69</v>
      </c>
      <c r="S86" s="49" t="s">
        <v>56</v>
      </c>
      <c r="T86" s="49" t="s">
        <v>15</v>
      </c>
      <c r="U86" s="49" t="s">
        <v>69</v>
      </c>
      <c r="V86" s="49" t="s">
        <v>56</v>
      </c>
      <c r="W86" s="49" t="s">
        <v>73</v>
      </c>
      <c r="X86" s="49" t="s">
        <v>69</v>
      </c>
      <c r="Y86" s="49" t="s">
        <v>56</v>
      </c>
      <c r="Z86" s="49" t="s">
        <v>16</v>
      </c>
      <c r="AA86" s="49" t="s">
        <v>69</v>
      </c>
      <c r="AB86" s="49" t="s">
        <v>56</v>
      </c>
      <c r="AC86" s="49" t="s">
        <v>74</v>
      </c>
      <c r="AD86" s="49" t="s">
        <v>69</v>
      </c>
      <c r="AE86" s="49" t="s">
        <v>56</v>
      </c>
      <c r="AF86" s="49" t="s">
        <v>17</v>
      </c>
      <c r="AG86" s="49" t="s">
        <v>69</v>
      </c>
      <c r="AH86" s="49" t="s">
        <v>56</v>
      </c>
      <c r="AI86" s="49" t="s">
        <v>75</v>
      </c>
      <c r="AJ86" s="49" t="s">
        <v>69</v>
      </c>
      <c r="AK86" s="49" t="s">
        <v>56</v>
      </c>
      <c r="AL86" s="49" t="s">
        <v>76</v>
      </c>
      <c r="AM86" s="49" t="s">
        <v>69</v>
      </c>
      <c r="AN86" s="49" t="s">
        <v>56</v>
      </c>
      <c r="AO86" s="49" t="s">
        <v>77</v>
      </c>
      <c r="AP86" s="49" t="s">
        <v>69</v>
      </c>
      <c r="AQ86" s="49" t="s">
        <v>56</v>
      </c>
      <c r="AR86" s="49" t="s">
        <v>78</v>
      </c>
      <c r="AS86" s="49" t="s">
        <v>69</v>
      </c>
      <c r="AT86" s="49" t="s">
        <v>56</v>
      </c>
    </row>
    <row r="87" spans="1:46" x14ac:dyDescent="0.2">
      <c r="D87" s="7">
        <v>0</v>
      </c>
      <c r="E87" s="7">
        <f>$E$12</f>
        <v>200</v>
      </c>
      <c r="F87" s="7">
        <f>$E$12</f>
        <v>200</v>
      </c>
      <c r="G87" s="7">
        <f>$E$12</f>
        <v>200</v>
      </c>
      <c r="H87" s="7">
        <f>$E$12</f>
        <v>200</v>
      </c>
      <c r="M87" s="7">
        <v>0</v>
      </c>
      <c r="N87" s="7">
        <f>$E$12</f>
        <v>200</v>
      </c>
      <c r="Q87" s="7">
        <f>$E$12</f>
        <v>200</v>
      </c>
      <c r="T87" s="7">
        <f>$E$12</f>
        <v>200</v>
      </c>
      <c r="W87" s="7">
        <f>$E$12</f>
        <v>200</v>
      </c>
      <c r="Z87" s="7">
        <f>$E$12</f>
        <v>200</v>
      </c>
      <c r="AC87" s="7">
        <f>$E$12</f>
        <v>200</v>
      </c>
      <c r="AF87" s="7">
        <f>$E$12</f>
        <v>200</v>
      </c>
      <c r="AI87" s="7">
        <f>$E$12</f>
        <v>200</v>
      </c>
      <c r="AL87" s="7">
        <f>$E$12</f>
        <v>200</v>
      </c>
      <c r="AO87" s="7">
        <f>$E$12</f>
        <v>200</v>
      </c>
      <c r="AR87" s="7">
        <f>$E$12</f>
        <v>200</v>
      </c>
    </row>
    <row r="88" spans="1:46" x14ac:dyDescent="0.2">
      <c r="D88" s="7">
        <v>1</v>
      </c>
      <c r="E88" s="7">
        <f>(E87*(IF(LN(E87)&gt;$B$15,EXP($B$13-$B$14*LN(E87)),EXP($B$16))))*(100-$E$20)/100</f>
        <v>252.56116714612807</v>
      </c>
      <c r="F88" s="7">
        <f>(F87*(IF(LN(F87)&gt;$B$15,EXP($B$13-$B$14*LN(F87)),EXP($B$16))))*(100-$E$20)/100</f>
        <v>252.56116714612807</v>
      </c>
      <c r="G88" s="7">
        <f>(G87*(IF(LN(G87)&gt;$B$15,EXP($B$13-$B$14*LN(G87)),EXP($B$16))))*(100-$E$20)/100</f>
        <v>252.56116714612807</v>
      </c>
      <c r="H88" s="7">
        <f>(H87*(IF(LN(H87)&gt;$B$15,EXP($B$13-$B$14*LN(H87)),EXP($B$16))))*(100-$E$20)/100</f>
        <v>252.56116714612807</v>
      </c>
      <c r="M88" s="7">
        <v>1</v>
      </c>
      <c r="N88" s="7">
        <f>IF(N87&gt;0,(N87*(IF(LN(N87)&gt;$B$15,EXP($B$13-$B$14*LN(N87)),EXP($B$16))))*(100-$E$20)/100,0)</f>
        <v>252.56116714612807</v>
      </c>
      <c r="O88" s="7">
        <f>IF(N87&gt;0,INT(EXP($B$18+$B$19*LN(N87*(100-$E$20)/100))),0)</f>
        <v>6</v>
      </c>
      <c r="P88" s="7">
        <f t="shared" ref="P88:P119" si="6">(IF(O88&gt;$O$17,$P$17,VLOOKUP(O88,$O$6:$P$16,2)))-(VLOOKUP(O88,$O$6:$T$16,3))-$F$20</f>
        <v>156.82161718750012</v>
      </c>
      <c r="Q88" s="7">
        <f>IF(Q87&gt;0,(Q87*(IF(LN(Q87)&gt;$B$15,EXP($B$13-$B$14*LN(Q87)),EXP($B$16))))*(100-$E$20)/100,0)</f>
        <v>252.56116714612807</v>
      </c>
      <c r="R88" s="7">
        <f>IF(Q87&gt;0,INT(EXP($B$18+$B$19*LN(Q87*(100-$E$20)/100))),0)</f>
        <v>6</v>
      </c>
      <c r="S88" s="7">
        <f>(IF(R88&gt;$O$17,$P$17,VLOOKUP(R88,$O$6:$P$16,2)))-(VLOOKUP(R88,$O$6:$T$16,3))-$F$20</f>
        <v>156.82161718750012</v>
      </c>
      <c r="T88" s="7">
        <f>IF(T87&gt;0,(T87*(IF(LN(T87)&gt;$B$15,EXP($B$13-$B$14*LN(T87)),EXP($B$16))))*(100-$E$20)/100,0)</f>
        <v>252.56116714612807</v>
      </c>
      <c r="U88" s="7">
        <f>IF(T87&gt;0,INT(EXP($B$18+$B$19*LN(T87*(100-$E$20)/100))),0)</f>
        <v>6</v>
      </c>
      <c r="V88" s="7">
        <f>(IF(U88&gt;$O$17,$P$17,VLOOKUP(U88,$O$6:$P$16,2)))-(VLOOKUP(U88,$O$6:$T$16,3))-$F$20</f>
        <v>156.82161718750012</v>
      </c>
      <c r="W88" s="7">
        <f>IF(W87&gt;0,(W87*(IF(LN(W87)&gt;$B$15,EXP($B$13-$B$14*LN(W87)),EXP($B$16))))*(100-$E$20)/100,0)</f>
        <v>252.56116714612807</v>
      </c>
      <c r="X88" s="7">
        <f>IF(W87&gt;0,INT(EXP($B$18+$B$19*LN(W87*(100-$E$20)/100))),0)</f>
        <v>6</v>
      </c>
      <c r="Y88" s="7">
        <f>(IF(X88&gt;$O$17,$P$17,VLOOKUP(X88,$O$6:$P$16,2)))-(VLOOKUP(X88,$O$6:$T$16,3))-$F$20</f>
        <v>156.82161718750012</v>
      </c>
      <c r="Z88" s="7">
        <f>IF(Z87&gt;0,(Z87*(IF(LN(Z87)&gt;$B$15,EXP($B$13-$B$14*LN(Z87)),EXP($B$16))))*(100-$E$20)/100,0)</f>
        <v>252.56116714612807</v>
      </c>
      <c r="AA88" s="7">
        <f>IF(Z87&gt;0,INT(EXP($B$18+$B$19*LN(Z87*(100-$E$20)/100))),0)</f>
        <v>6</v>
      </c>
      <c r="AB88" s="7">
        <f>(IF(AA88&gt;$O$17,$P$17,VLOOKUP(AA88,$O$6:$P$16,2)))-(VLOOKUP(AA88,$O$6:$T$16,3))-$F$20</f>
        <v>156.82161718750012</v>
      </c>
      <c r="AC88" s="7">
        <f>IF(AC87&gt;0,(AC87*(IF(LN(AC87)&gt;$B$15,EXP($B$13-$B$14*LN(AC87)),EXP($B$16))))*(100-$E$20)/100,0)</f>
        <v>252.56116714612807</v>
      </c>
      <c r="AD88" s="7">
        <f>IF(AC87&gt;0,INT(EXP($B$18+$B$19*LN(AC87*(100-$E$20)/100))),0)</f>
        <v>6</v>
      </c>
      <c r="AE88" s="7">
        <f>(IF(AD88&gt;$O$17,$P$17,VLOOKUP(AD88,$O$6:$P$16,2)))-(VLOOKUP(AD88,$O$6:$T$16,3))-$F$20</f>
        <v>156.82161718750012</v>
      </c>
      <c r="AF88" s="7">
        <f>IF(AF87&gt;0,(AF87*(IF(LN(AF87)&gt;$B$15,EXP($B$13-$B$14*LN(AF87)),EXP($B$16))))*(100-$E$20)/100,0)</f>
        <v>252.56116714612807</v>
      </c>
      <c r="AG88" s="7">
        <f>IF(AF87&gt;0,INT(EXP($B$18+$B$19*LN(AF87*(100-$E$20)/100))),0)</f>
        <v>6</v>
      </c>
      <c r="AH88" s="7">
        <f>(IF(AG88&gt;$O$17,$P$17,VLOOKUP(AG88,$O$6:$P$16,2)))-(VLOOKUP(AG88,$O$6:$T$16,3))-$F$20</f>
        <v>156.82161718750012</v>
      </c>
      <c r="AI88" s="7">
        <f>IF(AI87&gt;0,(AI87*(IF(LN(AI87)&gt;$B$15,EXP($B$13-$B$14*LN(AI87)),EXP($B$16))))*(100-$E$20)/100,0)</f>
        <v>252.56116714612807</v>
      </c>
      <c r="AJ88" s="7">
        <f>IF(AI87&gt;0,INT(EXP($B$18+$B$19*LN(AI87*(100-$E$20)/100))),0)</f>
        <v>6</v>
      </c>
      <c r="AK88" s="7">
        <f>(IF(AJ88&gt;$O$17,$P$17,VLOOKUP(AJ88,$O$6:$P$16,2)))-(VLOOKUP(AJ88,$O$6:$T$16,3))-$F$20</f>
        <v>156.82161718750012</v>
      </c>
      <c r="AL88" s="7">
        <f>IF(AL87&gt;0,(AL87*(IF(LN(AL87)&gt;$B$15,EXP($B$13-$B$14*LN(AL87)),EXP($B$16))))*(100-$E$20)/100,0)</f>
        <v>252.56116714612807</v>
      </c>
      <c r="AM88" s="7">
        <f>IF(AL87&gt;0,INT(EXP($B$18+$B$19*LN(AL87*(100-$E$20)/100))),0)</f>
        <v>6</v>
      </c>
      <c r="AN88" s="7">
        <f>(IF(AM88&gt;$O$17,$P$17,VLOOKUP(AM88,$O$6:$P$16,2)))-(VLOOKUP(AM88,$O$6:$T$16,3))-$F$20</f>
        <v>156.82161718750012</v>
      </c>
      <c r="AO88" s="7">
        <f>IF(AO87&gt;0,(AO87*(IF(LN(AO87)&gt;$B$15,EXP($B$13-$B$14*LN(AO87)),EXP($B$16))))*(100-$E$20)/100,0)</f>
        <v>252.56116714612807</v>
      </c>
      <c r="AP88" s="7">
        <f>IF(AO87&gt;0,INT(EXP($B$18+$B$19*LN(AO87*(100-$E$20)/100))),0)</f>
        <v>6</v>
      </c>
      <c r="AQ88" s="7">
        <f>(IF(AP88&gt;$O$17,$P$17,VLOOKUP(AP88,$O$6:$P$16,2)))-(VLOOKUP(AP88,$O$6:$T$16,3))-$F$20</f>
        <v>156.82161718750012</v>
      </c>
      <c r="AR88" s="7">
        <f>IF(AR87&gt;0,(AR87*(IF(LN(AR87)&gt;$B$15,EXP($B$13-$B$14*LN(AR87)),EXP($B$16))))*(100-$E$20)/100,0)</f>
        <v>252.56116714612807</v>
      </c>
      <c r="AS88" s="7">
        <f>IF(AR87&gt;0,INT(EXP($B$18+$B$19*LN(AR87*(100-$E$20)/100))),0)</f>
        <v>6</v>
      </c>
      <c r="AT88" s="7">
        <f>(IF(AS88&gt;$O$17,$P$17,VLOOKUP(AS88,$O$6:$P$16,2)))-(VLOOKUP(AS88,$O$6:$T$16,3))-$F$20</f>
        <v>156.82161718750012</v>
      </c>
    </row>
    <row r="89" spans="1:46" x14ac:dyDescent="0.2">
      <c r="A89" s="7">
        <v>2</v>
      </c>
      <c r="D89" s="7">
        <f>D88+1</f>
        <v>2</v>
      </c>
      <c r="E89" s="7">
        <f t="shared" ref="E89:E137" si="7">(E88*(IF(LN(E88)&gt;$B$15,EXP($B$13-$B$14*LN(E88)),EXP($B$16))))*(100-$E$20)/100</f>
        <v>286.47605612766642</v>
      </c>
      <c r="F89" s="7">
        <f>(F88*(IF(LN(F88)&gt;$E$17,EXP($E$14-$E$15*LN(F88)),EXP($E$16))))</f>
        <v>18.405718165511367</v>
      </c>
      <c r="G89" s="7">
        <f>(G88*(IF(LN(G88)&gt;$E$17,EXP($E$14-$E$15*LN(G88)),EXP($E$16))))</f>
        <v>18.405718165511367</v>
      </c>
      <c r="H89" s="7">
        <f>(H88*(IF(LN(H88)&gt;$E$17,EXP($E$14-$E$15*LN(H88)),EXP($E$16))))</f>
        <v>18.405718165511367</v>
      </c>
      <c r="M89" s="7">
        <f>M88+1</f>
        <v>2</v>
      </c>
      <c r="N89" s="7">
        <f t="shared" ref="N89:N137" si="8">IF(N88&gt;0,(N88*(IF(LN(N88)&gt;$B$15,EXP($B$13-$B$14*LN(N88)),EXP($B$16))))*(100-$E$20)/100,0)</f>
        <v>286.47605612766642</v>
      </c>
      <c r="O89" s="7">
        <f t="shared" ref="O89:O137" si="9">IF(N88&gt;0,INT(EXP($B$18+$B$19*LN(N88*(100-$E$20)/100))),0)</f>
        <v>7</v>
      </c>
      <c r="P89" s="7">
        <f t="shared" si="6"/>
        <v>28.180536328125072</v>
      </c>
      <c r="Q89" s="7">
        <f>IF(Q88&gt;0,(Q88*(IF(LN(Q88)&gt;$E$17,EXP($E$14-$E$15*LN(Q88)),EXP($E$16)))),0)</f>
        <v>18.405718165511367</v>
      </c>
      <c r="S89" s="7">
        <f>($D$7-$D$8)*$B$49</f>
        <v>309.52380952380952</v>
      </c>
      <c r="T89" s="7">
        <f>IF(T88&gt;0,(T88*(IF(LN(T88)&gt;$E$17,EXP($E$14-$E$15*LN(T88)),EXP($E$16)))),0)</f>
        <v>18.405718165511367</v>
      </c>
      <c r="V89" s="7">
        <f>($D$7-$D$8)*$B$49</f>
        <v>309.52380952380952</v>
      </c>
      <c r="W89" s="7">
        <f>IF(W88&gt;0,(W88*(IF(LN(W88)&gt;$E$17,EXP($E$14-$E$15*LN(W88)),EXP($E$16)))),0)</f>
        <v>18.405718165511367</v>
      </c>
      <c r="Y89" s="7">
        <f>($D$7-$D$8)*$B$49</f>
        <v>309.52380952380952</v>
      </c>
      <c r="Z89" s="7">
        <f>IF(Z88&gt;0,(Z88*(IF(LN(Z88)&gt;$E$17,EXP($E$14-$E$15*LN(Z88)),EXP($E$16)))),0)</f>
        <v>18.405718165511367</v>
      </c>
      <c r="AB89" s="7">
        <f>($D$7-$D$8)*$B$49</f>
        <v>309.52380952380952</v>
      </c>
      <c r="AC89" s="7">
        <f>IF(AC88&gt;0,(AC88*(IF(LN(AC88)&gt;$E$17,EXP($E$14-$E$15*LN(AC88)),EXP($E$16)))),0)</f>
        <v>18.405718165511367</v>
      </c>
      <c r="AE89" s="7">
        <f>($D$7-$D$8)*$B$49</f>
        <v>309.52380952380952</v>
      </c>
      <c r="AF89" s="7">
        <f t="shared" ref="AF89:AF94" si="10">IF(AF88&gt;0,(AF88*(IF(LN(AF88)&gt;$E$17,EXP($E$14-$E$15*LN(AF88)),EXP($E$16)))),0)</f>
        <v>18.405718165511367</v>
      </c>
      <c r="AH89" s="7">
        <f>($D$7-$D$8)*$B$49</f>
        <v>309.52380952380952</v>
      </c>
      <c r="AI89" s="7">
        <f t="shared" ref="AI89:AI95" si="11">IF(AI88&gt;0,(AI88*(IF(LN(AI88)&gt;$E$17,EXP($E$14-$E$15*LN(AI88)),EXP($E$16)))),0)</f>
        <v>18.405718165511367</v>
      </c>
      <c r="AK89" s="7">
        <f>($D$7-$D$8)*$B$49</f>
        <v>309.52380952380952</v>
      </c>
      <c r="AL89" s="7">
        <f t="shared" ref="AL89:AL96" si="12">IF(AL88&gt;0,(AL88*(IF(LN(AL88)&gt;$E$17,EXP($E$14-$E$15*LN(AL88)),EXP($E$16)))),0)</f>
        <v>18.405718165511367</v>
      </c>
      <c r="AN89" s="7">
        <f>($D$7-$D$8)*$B$49</f>
        <v>309.52380952380952</v>
      </c>
      <c r="AO89" s="7">
        <f t="shared" ref="AO89:AO97" si="13">IF(AO88&gt;0,(AO88*(IF(LN(AO88)&gt;$E$17,EXP($E$14-$E$15*LN(AO88)),EXP($E$16)))),0)</f>
        <v>18.405718165511367</v>
      </c>
      <c r="AQ89" s="7">
        <f>($D$7-$D$8)*$B$49</f>
        <v>309.52380952380952</v>
      </c>
      <c r="AR89" s="7">
        <f t="shared" ref="AR89:AR98" si="14">IF(AR88&gt;0,(AR88*(IF(LN(AR88)&gt;$E$17,EXP($E$14-$E$15*LN(AR88)),EXP($E$16)))),0)</f>
        <v>18.405718165511367</v>
      </c>
      <c r="AT89" s="7">
        <f t="shared" ref="AT89:AT98" si="15">($D$7-$D$8)*$B$49</f>
        <v>309.52380952380952</v>
      </c>
    </row>
    <row r="90" spans="1:46" x14ac:dyDescent="0.2">
      <c r="D90" s="7">
        <f t="shared" ref="D90:D137" si="16">D89+1</f>
        <v>3</v>
      </c>
      <c r="E90" s="7">
        <f t="shared" si="7"/>
        <v>306.6465450919884</v>
      </c>
      <c r="F90" s="7">
        <f t="shared" ref="F90:F96" si="17">(F89*(IF(LN(F89)&gt;$E$17,EXP($E$14-$E$15*LN(F89)),EXP($E$16))))</f>
        <v>6.4563526590292977</v>
      </c>
      <c r="G90" s="7">
        <f t="shared" ref="G90:H107" si="18">(G89*(IF(LN(G89)&gt;$E$17,EXP($E$14-$E$15*LN(G89)),EXP($E$16))))</f>
        <v>6.4563526590292977</v>
      </c>
      <c r="H90" s="7">
        <f t="shared" si="18"/>
        <v>6.4563526590292977</v>
      </c>
      <c r="M90" s="7">
        <f t="shared" ref="M90:M137" si="19">M89+1</f>
        <v>3</v>
      </c>
      <c r="N90" s="7">
        <f t="shared" si="8"/>
        <v>306.6465450919884</v>
      </c>
      <c r="O90" s="7">
        <f t="shared" si="9"/>
        <v>7</v>
      </c>
      <c r="P90" s="7">
        <f t="shared" si="6"/>
        <v>28.180536328125072</v>
      </c>
      <c r="Q90" s="7">
        <f>IF(Q89&gt;0,(Q89*(IF(LN(Q89)&gt;$B$15,EXP($B$13-$B$14*LN(Q89)),EXP($B$16))))*(100-$E$20)/100,0)</f>
        <v>69.644186967225963</v>
      </c>
      <c r="R90" s="7">
        <f>IF(Q89&gt;0,INT(EXP($B$18+$B$19*LN(Q89*(100-$E$20)/100))),0)</f>
        <v>2</v>
      </c>
      <c r="S90" s="7">
        <f>(IF(R90&gt;$O$17,$P$17,VLOOKUP(R90,$O$6:$P$16,2)))-(VLOOKUP(R90,$O$6:$T$16,3))-$F$20</f>
        <v>742.75</v>
      </c>
      <c r="T90" s="7">
        <f>IF(T89&gt;0,(T89*(IF(LN(T89)&gt;$E$17,EXP($E$14-$E$15*LN(T89)),EXP($E$16)))),0)</f>
        <v>6.4563526590292977</v>
      </c>
      <c r="V90" s="7">
        <f t="shared" ref="V90:V137" si="20">($D$7-$D$8)*$B$49</f>
        <v>309.52380952380952</v>
      </c>
      <c r="W90" s="7">
        <f>IF(W89&gt;0,(W89*(IF(LN(W89)&gt;$E$17,EXP($E$14-$E$15*LN(W89)),EXP($E$16)))),0)</f>
        <v>6.4563526590292977</v>
      </c>
      <c r="Y90" s="7">
        <f t="shared" ref="Y90:Y135" si="21">($D$7-$D$8)*$B$49</f>
        <v>309.52380952380952</v>
      </c>
      <c r="Z90" s="7">
        <f>IF(Z89&gt;0,(Z89*(IF(LN(Z89)&gt;$E$17,EXP($E$14-$E$15*LN(Z89)),EXP($E$16)))),0)</f>
        <v>6.4563526590292977</v>
      </c>
      <c r="AB90" s="7">
        <f t="shared" ref="AB90:AB137" si="22">($D$7-$D$8)*$B$49</f>
        <v>309.52380952380952</v>
      </c>
      <c r="AC90" s="7">
        <f>IF(AC89&gt;0,(AC89*(IF(LN(AC89)&gt;$E$17,EXP($E$14-$E$15*LN(AC89)),EXP($E$16)))),0)</f>
        <v>6.4563526590292977</v>
      </c>
      <c r="AE90" s="7">
        <f t="shared" ref="AE90:AE137" si="23">($D$7-$D$8)*$B$49</f>
        <v>309.52380952380952</v>
      </c>
      <c r="AF90" s="7">
        <f t="shared" si="10"/>
        <v>6.4563526590292977</v>
      </c>
      <c r="AH90" s="7">
        <f t="shared" ref="AH90:AH136" si="24">($D$7-$D$8)*$B$49</f>
        <v>309.52380952380952</v>
      </c>
      <c r="AI90" s="7">
        <f t="shared" si="11"/>
        <v>6.4563526590292977</v>
      </c>
      <c r="AK90" s="7">
        <f t="shared" ref="AK90:AK135" si="25">($D$7-$D$8)*$B$49</f>
        <v>309.52380952380952</v>
      </c>
      <c r="AL90" s="7">
        <f t="shared" si="12"/>
        <v>6.4563526590292977</v>
      </c>
      <c r="AN90" s="7">
        <f t="shared" ref="AN90:AN137" si="26">($D$7-$D$8)*$B$49</f>
        <v>309.52380952380952</v>
      </c>
      <c r="AO90" s="7">
        <f t="shared" si="13"/>
        <v>6.4563526590292977</v>
      </c>
      <c r="AQ90" s="7">
        <f t="shared" ref="AQ90:AQ137" si="27">($D$7-$D$8)*$B$49</f>
        <v>309.52380952380952</v>
      </c>
      <c r="AR90" s="7">
        <f t="shared" si="14"/>
        <v>6.4563526590292977</v>
      </c>
      <c r="AT90" s="7">
        <f t="shared" si="15"/>
        <v>309.52380952380952</v>
      </c>
    </row>
    <row r="91" spans="1:46" x14ac:dyDescent="0.2">
      <c r="D91" s="7">
        <f t="shared" si="16"/>
        <v>4</v>
      </c>
      <c r="E91" s="7">
        <f t="shared" si="7"/>
        <v>318.1229046997143</v>
      </c>
      <c r="F91" s="7">
        <f>(F90*(IF(LN(F90)&gt;$B$15,EXP($B$13-$B$14*LN(F90)),EXP($B$16))))*(100-$E$20)/100</f>
        <v>39.555191387801187</v>
      </c>
      <c r="G91" s="7">
        <f t="shared" si="18"/>
        <v>2.9010262522571035</v>
      </c>
      <c r="H91" s="7">
        <f t="shared" si="18"/>
        <v>2.9010262522571035</v>
      </c>
      <c r="M91" s="7">
        <f t="shared" si="19"/>
        <v>4</v>
      </c>
      <c r="N91" s="7">
        <f t="shared" si="8"/>
        <v>318.1229046997143</v>
      </c>
      <c r="O91" s="7">
        <f t="shared" si="9"/>
        <v>7</v>
      </c>
      <c r="P91" s="7">
        <f t="shared" si="6"/>
        <v>28.180536328125072</v>
      </c>
      <c r="Q91" s="7">
        <f>IF(Q90&gt;0,(Q90*(IF(LN(Q90)&gt;$E$17,EXP($E$14-$E$15*LN(Q90)),EXP($E$16)))),0)</f>
        <v>10.994110215482159</v>
      </c>
      <c r="S91" s="7">
        <f t="shared" ref="S91:S135" si="28">($D$7-$D$8)*$B$49</f>
        <v>309.52380952380952</v>
      </c>
      <c r="T91" s="7">
        <f>IF(T90&gt;0,(T90*(IF(LN(T90)&gt;$B$15,EXP($B$13-$B$14*LN(T90)),EXP($B$16))))*(100-$E$20)/100,0)</f>
        <v>39.555191387801187</v>
      </c>
      <c r="U91" s="7">
        <f>IF(T90&gt;0,INT(EXP($B$18+$B$19*LN(T90*(100-$E$20)/100))),0)</f>
        <v>2</v>
      </c>
      <c r="V91" s="7">
        <f>(IF(U91&gt;$O$17,$P$17,VLOOKUP(U91,$O$6:$P$16,2)))-(VLOOKUP(U91,$O$6:$T$16,3))-$F$20</f>
        <v>742.75</v>
      </c>
      <c r="W91" s="7">
        <f>IF(W90&gt;0,(W90*(IF(LN(W90)&gt;$E$17,EXP($E$14-$E$15*LN(W90)),EXP($E$16)))),0)</f>
        <v>2.9010262522571035</v>
      </c>
      <c r="Y91" s="7">
        <f t="shared" si="21"/>
        <v>309.52380952380952</v>
      </c>
      <c r="Z91" s="7">
        <f>IF(Z90&gt;0,(Z90*(IF(LN(Z90)&gt;$E$17,EXP($E$14-$E$15*LN(Z90)),EXP($E$16)))),0)</f>
        <v>2.9010262522571035</v>
      </c>
      <c r="AB91" s="7">
        <f t="shared" si="22"/>
        <v>309.52380952380952</v>
      </c>
      <c r="AC91" s="7">
        <f>IF(AC90&gt;0,(AC90*(IF(LN(AC90)&gt;$E$17,EXP($E$14-$E$15*LN(AC90)),EXP($E$16)))),0)</f>
        <v>2.9010262522571035</v>
      </c>
      <c r="AE91" s="7">
        <f t="shared" si="23"/>
        <v>309.52380952380952</v>
      </c>
      <c r="AF91" s="7">
        <f t="shared" si="10"/>
        <v>2.9010262522571035</v>
      </c>
      <c r="AH91" s="7">
        <f t="shared" si="24"/>
        <v>309.52380952380952</v>
      </c>
      <c r="AI91" s="7">
        <f t="shared" si="11"/>
        <v>2.9010262522571035</v>
      </c>
      <c r="AK91" s="7">
        <f t="shared" si="25"/>
        <v>309.52380952380952</v>
      </c>
      <c r="AL91" s="7">
        <f t="shared" si="12"/>
        <v>2.9010262522571035</v>
      </c>
      <c r="AN91" s="7">
        <f t="shared" si="26"/>
        <v>309.52380952380952</v>
      </c>
      <c r="AO91" s="7">
        <f t="shared" si="13"/>
        <v>2.9010262522571035</v>
      </c>
      <c r="AQ91" s="7">
        <f t="shared" si="27"/>
        <v>309.52380952380952</v>
      </c>
      <c r="AR91" s="7">
        <f t="shared" si="14"/>
        <v>2.9010262522571035</v>
      </c>
      <c r="AT91" s="7">
        <f t="shared" si="15"/>
        <v>309.52380952380952</v>
      </c>
    </row>
    <row r="92" spans="1:46" x14ac:dyDescent="0.2">
      <c r="A92" s="7">
        <v>3</v>
      </c>
      <c r="D92" s="7">
        <f t="shared" si="16"/>
        <v>5</v>
      </c>
      <c r="E92" s="7">
        <f t="shared" si="7"/>
        <v>324.49771679215343</v>
      </c>
      <c r="F92" s="7">
        <f t="shared" si="17"/>
        <v>8.7677373899562685</v>
      </c>
      <c r="G92" s="7">
        <f t="shared" si="18"/>
        <v>1.3035151208035498</v>
      </c>
      <c r="H92" s="7">
        <f t="shared" si="18"/>
        <v>1.3035151208035498</v>
      </c>
      <c r="M92" s="7">
        <f t="shared" si="19"/>
        <v>5</v>
      </c>
      <c r="N92" s="7">
        <f t="shared" si="8"/>
        <v>324.49771679215343</v>
      </c>
      <c r="O92" s="7">
        <f t="shared" si="9"/>
        <v>7</v>
      </c>
      <c r="P92" s="7">
        <f t="shared" si="6"/>
        <v>28.180536328125072</v>
      </c>
      <c r="Q92" s="7">
        <f>IF(Q91&gt;0,(Q91*(IF(LN(Q91)&gt;$B$15,EXP($B$13-$B$14*LN(Q91)),EXP($B$16))))*(100-$E$20)/100,0)</f>
        <v>52.727456841976561</v>
      </c>
      <c r="R92" s="7">
        <f>IF(Q91&gt;0,INT(EXP($B$18+$B$19*LN(Q91*(100-$E$20)/100))),0)</f>
        <v>2</v>
      </c>
      <c r="S92" s="7">
        <f>(IF(R92&gt;$O$17,$P$17,VLOOKUP(R92,$O$6:$P$16,2)))-(VLOOKUP(R92,$O$6:$T$16,3))-$F$20</f>
        <v>742.75</v>
      </c>
      <c r="T92" s="7">
        <f>IF(T91&gt;0,(T91*(IF(LN(T91)&gt;$E$17,EXP($E$14-$E$15*LN(T91)),EXP($E$16)))),0)</f>
        <v>8.7677373899562685</v>
      </c>
      <c r="V92" s="7">
        <f t="shared" si="20"/>
        <v>309.52380952380952</v>
      </c>
      <c r="W92" s="7">
        <f>IF(W91&gt;0,(W91*(IF(LN(W91)&gt;$B$15,EXP($B$13-$B$14*LN(W91)),EXP($B$16))))*(100-$E$20)/100,0)</f>
        <v>19.997887481420289</v>
      </c>
      <c r="X92" s="7">
        <f>IF(W91&gt;0,INT(EXP($B$18+$B$19*LN(W91*(100-$E$20)/100))),0)</f>
        <v>1</v>
      </c>
      <c r="Y92" s="7">
        <f>(IF(X92&gt;$O$17,$P$17,VLOOKUP(X92,$O$6:$P$16,2)))-(VLOOKUP(X92,$O$6:$T$16,3))-$F$20</f>
        <v>909</v>
      </c>
      <c r="Z92" s="7">
        <f>IF(Z91&gt;0,(Z91*(IF(LN(Z91)&gt;$E$17,EXP($E$14-$E$15*LN(Z91)),EXP($E$16)))),0)</f>
        <v>1.3035151208035498</v>
      </c>
      <c r="AB92" s="7">
        <f t="shared" si="22"/>
        <v>309.52380952380952</v>
      </c>
      <c r="AC92" s="7">
        <f>IF(AC91&gt;0,(AC91*(IF(LN(AC91)&gt;$E$17,EXP($E$14-$E$15*LN(AC91)),EXP($E$16)))),0)</f>
        <v>1.3035151208035498</v>
      </c>
      <c r="AE92" s="7">
        <f t="shared" si="23"/>
        <v>309.52380952380952</v>
      </c>
      <c r="AF92" s="7">
        <f t="shared" si="10"/>
        <v>1.3035151208035498</v>
      </c>
      <c r="AH92" s="7">
        <f t="shared" si="24"/>
        <v>309.52380952380952</v>
      </c>
      <c r="AI92" s="7">
        <f t="shared" si="11"/>
        <v>1.3035151208035498</v>
      </c>
      <c r="AK92" s="7">
        <f t="shared" si="25"/>
        <v>309.52380952380952</v>
      </c>
      <c r="AL92" s="7">
        <f t="shared" si="12"/>
        <v>1.3035151208035498</v>
      </c>
      <c r="AN92" s="7">
        <f t="shared" si="26"/>
        <v>309.52380952380952</v>
      </c>
      <c r="AO92" s="7">
        <f t="shared" si="13"/>
        <v>1.3035151208035498</v>
      </c>
      <c r="AQ92" s="7">
        <f t="shared" si="27"/>
        <v>309.52380952380952</v>
      </c>
      <c r="AR92" s="7">
        <f t="shared" si="14"/>
        <v>1.3035151208035498</v>
      </c>
      <c r="AT92" s="7">
        <f t="shared" si="15"/>
        <v>309.52380952380952</v>
      </c>
    </row>
    <row r="93" spans="1:46" x14ac:dyDescent="0.2">
      <c r="D93" s="7">
        <f t="shared" si="16"/>
        <v>6</v>
      </c>
      <c r="E93" s="7">
        <f t="shared" si="7"/>
        <v>327.9930691718821</v>
      </c>
      <c r="F93" s="7">
        <f t="shared" si="17"/>
        <v>3.9395983590808821</v>
      </c>
      <c r="G93" s="7">
        <f>(G92*(IF(LN(G92)&gt;$B$15,EXP($B$13-$B$14*LN(G92)),EXP($B$16))))*(100-$E$20)/100</f>
        <v>8.9856300665593327</v>
      </c>
      <c r="H93" s="7">
        <f t="shared" si="18"/>
        <v>0.58570709894179396</v>
      </c>
      <c r="M93" s="7">
        <f t="shared" si="19"/>
        <v>6</v>
      </c>
      <c r="N93" s="7">
        <f t="shared" si="8"/>
        <v>327.9930691718821</v>
      </c>
      <c r="O93" s="7">
        <f t="shared" si="9"/>
        <v>7</v>
      </c>
      <c r="P93" s="7">
        <f t="shared" si="6"/>
        <v>28.180536328125072</v>
      </c>
      <c r="Q93" s="7">
        <f>IF(Q92&gt;0,(Q92*(IF(LN(Q92)&gt;$E$17,EXP($E$14-$E$15*LN(Q92)),EXP($E$16)))),0)</f>
        <v>9.8360531605042283</v>
      </c>
      <c r="S93" s="7">
        <f t="shared" si="28"/>
        <v>309.52380952380952</v>
      </c>
      <c r="T93" s="7">
        <f>IF(T92&gt;0,(T92*(IF(LN(T92)&gt;$E$17,EXP($E$14-$E$15*LN(T92)),EXP($E$16)))),0)</f>
        <v>3.9395983590808821</v>
      </c>
      <c r="V93" s="7">
        <f t="shared" si="20"/>
        <v>309.52380952380952</v>
      </c>
      <c r="W93" s="7">
        <f>IF(W92&gt;0,(W92*(IF(LN(W92)&gt;$E$17,EXP($E$14-$E$15*LN(W92)),EXP($E$16)))),0)</f>
        <v>6.6742087425539074</v>
      </c>
      <c r="Y93" s="7">
        <f t="shared" si="21"/>
        <v>309.52380952380952</v>
      </c>
      <c r="Z93" s="7">
        <f>IF(Z92&gt;0,(Z92*(IF(LN(Z92)&gt;$B$15,EXP($B$13-$B$14*LN(Z92)),EXP($B$16))))*(100-$E$20)/100,0)</f>
        <v>8.9856300665593327</v>
      </c>
      <c r="AA93" s="7">
        <f>IF(Z92&gt;0,INT(EXP($B$18+$B$19*LN(Z92*(100-$E$20)/100))),0)</f>
        <v>1</v>
      </c>
      <c r="AB93" s="7">
        <f>(IF(AA93&gt;$O$17,$P$17,VLOOKUP(AA93,$O$6:$P$16,2)))-(VLOOKUP(AA93,$O$6:$T$16,3))-$F$20</f>
        <v>909</v>
      </c>
      <c r="AC93" s="7">
        <f>IF(AC92&gt;0,(AC92*(IF(LN(AC92)&gt;$E$17,EXP($E$14-$E$15*LN(AC92)),EXP($E$16)))),0)</f>
        <v>0.58570709894179396</v>
      </c>
      <c r="AE93" s="7">
        <f t="shared" si="23"/>
        <v>309.52380952380952</v>
      </c>
      <c r="AF93" s="7">
        <f t="shared" si="10"/>
        <v>0.58570709894179396</v>
      </c>
      <c r="AH93" s="7">
        <f t="shared" si="24"/>
        <v>309.52380952380952</v>
      </c>
      <c r="AI93" s="7">
        <f t="shared" si="11"/>
        <v>0.58570709894179396</v>
      </c>
      <c r="AK93" s="7">
        <f t="shared" si="25"/>
        <v>309.52380952380952</v>
      </c>
      <c r="AL93" s="7">
        <f t="shared" si="12"/>
        <v>0.58570709894179396</v>
      </c>
      <c r="AN93" s="7">
        <f t="shared" si="26"/>
        <v>309.52380952380952</v>
      </c>
      <c r="AO93" s="7">
        <f t="shared" si="13"/>
        <v>0.58570709894179396</v>
      </c>
      <c r="AQ93" s="7">
        <f t="shared" si="27"/>
        <v>309.52380952380952</v>
      </c>
      <c r="AR93" s="7">
        <f t="shared" si="14"/>
        <v>0.58570709894179396</v>
      </c>
      <c r="AT93" s="7">
        <f t="shared" si="15"/>
        <v>309.52380952380952</v>
      </c>
    </row>
    <row r="94" spans="1:46" x14ac:dyDescent="0.2">
      <c r="D94" s="7">
        <f t="shared" si="16"/>
        <v>7</v>
      </c>
      <c r="E94" s="7">
        <f t="shared" si="7"/>
        <v>329.89618876270993</v>
      </c>
      <c r="F94" s="7">
        <f>(F93*(IF(LN(F93)&gt;$B$15,EXP($B$13-$B$14*LN(F93)),EXP($B$16))))*(100-$E$20)/100</f>
        <v>27.157163657375026</v>
      </c>
      <c r="G94" s="7">
        <f t="shared" si="18"/>
        <v>4.0375038497476652</v>
      </c>
      <c r="H94" s="7">
        <f t="shared" si="18"/>
        <v>0.26317516404361929</v>
      </c>
      <c r="M94" s="7">
        <f t="shared" si="19"/>
        <v>7</v>
      </c>
      <c r="N94" s="7">
        <f t="shared" si="8"/>
        <v>329.89618876270993</v>
      </c>
      <c r="O94" s="7">
        <f t="shared" si="9"/>
        <v>7</v>
      </c>
      <c r="P94" s="7">
        <f t="shared" si="6"/>
        <v>28.180536328125072</v>
      </c>
      <c r="Q94" s="7">
        <f>IF(Q93&gt;0,(Q93*(IF(LN(Q93)&gt;$B$15,EXP($B$13-$B$14*LN(Q93)),EXP($B$16))))*(100-$E$20)/100,0)</f>
        <v>49.651645564761992</v>
      </c>
      <c r="R94" s="7">
        <f>IF(Q93&gt;0,INT(EXP($B$18+$B$19*LN(Q93*(100-$E$20)/100))),0)</f>
        <v>2</v>
      </c>
      <c r="S94" s="7">
        <f>(IF(R94&gt;$O$17,$P$17,VLOOKUP(R94,$O$6:$P$16,2)))-(VLOOKUP(R94,$O$6:$T$16,3))-$F$20</f>
        <v>742.75</v>
      </c>
      <c r="T94" s="7">
        <f>IF(T93&gt;0,(T93*(IF(LN(T93)&gt;$B$15,EXP($B$13-$B$14*LN(T93)),EXP($B$16))))*(100-$E$20)/100,0)</f>
        <v>27.157163657375026</v>
      </c>
      <c r="U94" s="7">
        <f>IF(T93&gt;0,INT(EXP($B$18+$B$19*LN(T93*(100-$E$20)/100))),0)</f>
        <v>1</v>
      </c>
      <c r="V94" s="7">
        <f>(IF(U94&gt;$O$17,$P$17,VLOOKUP(U94,$O$6:$P$16,2)))-(VLOOKUP(U94,$O$6:$T$16,3))-$F$20</f>
        <v>909</v>
      </c>
      <c r="W94" s="7">
        <f>IF(W93&gt;0,(W93*(IF(LN(W93)&gt;$E$17,EXP($E$14-$E$15*LN(W93)),EXP($E$16)))),0)</f>
        <v>2.9989153005938509</v>
      </c>
      <c r="Y94" s="7">
        <f t="shared" si="21"/>
        <v>309.52380952380952</v>
      </c>
      <c r="Z94" s="7">
        <f>IF(Z93&gt;0,(Z93*(IF(LN(Z93)&gt;$E$17,EXP($E$14-$E$15*LN(Z93)),EXP($E$16)))),0)</f>
        <v>4.0375038497476652</v>
      </c>
      <c r="AB94" s="7">
        <f t="shared" si="22"/>
        <v>309.52380952380952</v>
      </c>
      <c r="AC94" s="7">
        <f>IF(AC93&gt;0,(AC93*(IF(LN(AC93)&gt;$B$15,EXP($B$13-$B$14*LN(AC93)),EXP($B$16))))*(100-$E$20)/100,0)</f>
        <v>4.0375038497476652</v>
      </c>
      <c r="AD94" s="7">
        <f>IF(AC93&gt;0,INT(EXP($B$18+$B$19*LN(AC93*(100-$E$20)/100))),0)</f>
        <v>0</v>
      </c>
      <c r="AE94" s="7">
        <f>(IF(AD94&gt;$O$17,$P$17,VLOOKUP(AD94,$O$6:$P$16,2)))-(VLOOKUP(AD94,$O$6:$T$16,3))-$F$20</f>
        <v>1084</v>
      </c>
      <c r="AF94" s="7">
        <f t="shared" si="10"/>
        <v>0.26317516404361929</v>
      </c>
      <c r="AH94" s="7">
        <f t="shared" si="24"/>
        <v>309.52380952380952</v>
      </c>
      <c r="AI94" s="7">
        <f t="shared" si="11"/>
        <v>0.26317516404361929</v>
      </c>
      <c r="AK94" s="7">
        <f t="shared" si="25"/>
        <v>309.52380952380952</v>
      </c>
      <c r="AL94" s="7">
        <f t="shared" si="12"/>
        <v>0.26317516404361929</v>
      </c>
      <c r="AN94" s="7">
        <f t="shared" si="26"/>
        <v>309.52380952380952</v>
      </c>
      <c r="AO94" s="7">
        <f t="shared" si="13"/>
        <v>0.26317516404361929</v>
      </c>
      <c r="AQ94" s="7">
        <f t="shared" si="27"/>
        <v>309.52380952380952</v>
      </c>
      <c r="AR94" s="7">
        <f t="shared" si="14"/>
        <v>0.26317516404361929</v>
      </c>
      <c r="AT94" s="7">
        <f t="shared" si="15"/>
        <v>309.52380952380952</v>
      </c>
    </row>
    <row r="95" spans="1:46" x14ac:dyDescent="0.2">
      <c r="A95" s="7">
        <v>4</v>
      </c>
      <c r="D95" s="7">
        <f t="shared" si="16"/>
        <v>8</v>
      </c>
      <c r="E95" s="7">
        <f t="shared" si="7"/>
        <v>330.92846073780436</v>
      </c>
      <c r="F95" s="7">
        <f t="shared" si="17"/>
        <v>7.543274311255451</v>
      </c>
      <c r="G95" s="7">
        <f t="shared" si="18"/>
        <v>1.8141674224264126</v>
      </c>
      <c r="H95" s="7">
        <f>(H94*(IF(LN(H94)&gt;$B$15,EXP($B$13-$B$14*LN(H94)),EXP($B$16))))*(100-$E$20)/100</f>
        <v>1.8141674224264124</v>
      </c>
      <c r="M95" s="7">
        <f t="shared" si="19"/>
        <v>8</v>
      </c>
      <c r="N95" s="7">
        <f t="shared" si="8"/>
        <v>330.92846073780436</v>
      </c>
      <c r="O95" s="7">
        <f t="shared" si="9"/>
        <v>7</v>
      </c>
      <c r="P95" s="7">
        <f t="shared" si="6"/>
        <v>28.180536328125072</v>
      </c>
      <c r="Q95" s="7">
        <f>IF(Q94&gt;0,(Q94*(IF(LN(Q94)&gt;$E$17,EXP($E$14-$E$15*LN(Q94)),EXP($E$16)))),0)</f>
        <v>9.6023956411558569</v>
      </c>
      <c r="S95" s="7">
        <f t="shared" si="28"/>
        <v>309.52380952380952</v>
      </c>
      <c r="T95" s="7">
        <f>IF(T94&gt;0,(T94*(IF(LN(T94)&gt;$E$17,EXP($E$14-$E$15*LN(T94)),EXP($E$16)))),0)</f>
        <v>7.543274311255451</v>
      </c>
      <c r="V95" s="7">
        <f t="shared" si="20"/>
        <v>309.52380952380952</v>
      </c>
      <c r="W95" s="7">
        <f>IF(W94&gt;0,(W94*(IF(LN(W94)&gt;$E$17,EXP($E$14-$E$15*LN(W94)),EXP($E$16)))),0)</f>
        <v>1.3474995054911212</v>
      </c>
      <c r="Y95" s="7">
        <f t="shared" si="21"/>
        <v>309.52380952380952</v>
      </c>
      <c r="Z95" s="7">
        <f>IF(Z94&gt;0,(Z94*(IF(LN(Z94)&gt;$E$17,EXP($E$14-$E$15*LN(Z94)),EXP($E$16)))),0)</f>
        <v>1.8141674224264126</v>
      </c>
      <c r="AB95" s="7">
        <f t="shared" si="22"/>
        <v>309.52380952380952</v>
      </c>
      <c r="AC95" s="7">
        <f>IF(AC94&gt;0,(AC94*(IF(LN(AC94)&gt;$E$17,EXP($E$14-$E$15*LN(AC94)),EXP($E$16)))),0)</f>
        <v>1.8141674224264126</v>
      </c>
      <c r="AE95" s="7">
        <f t="shared" si="23"/>
        <v>309.52380952380952</v>
      </c>
      <c r="AF95" s="7">
        <f>IF(AF94&gt;0,(AF94*(IF(LN(AF94)&gt;$B$15,EXP($B$13-$B$14*LN(AF94)),EXP($B$16))))*(100-$E$20)/100,0)</f>
        <v>1.8141674224264124</v>
      </c>
      <c r="AG95" s="7">
        <f>IF(AF94&gt;0,INT(EXP($B$18+$B$19*LN(AF94*(100-$E$20)/100))),0)</f>
        <v>0</v>
      </c>
      <c r="AH95" s="7">
        <f>(IF(AG95&gt;$O$17,$P$17,VLOOKUP(AG95,$O$6:$P$16,2)))-(VLOOKUP(AG95,$O$6:$T$16,3))-$F$20</f>
        <v>1084</v>
      </c>
      <c r="AI95" s="7">
        <f t="shared" si="11"/>
        <v>0.1182522238410993</v>
      </c>
      <c r="AK95" s="7">
        <f t="shared" si="25"/>
        <v>309.52380952380952</v>
      </c>
      <c r="AL95" s="7">
        <f t="shared" si="12"/>
        <v>0.1182522238410993</v>
      </c>
      <c r="AN95" s="7">
        <f t="shared" si="26"/>
        <v>309.52380952380952</v>
      </c>
      <c r="AO95" s="7">
        <f t="shared" si="13"/>
        <v>0.1182522238410993</v>
      </c>
      <c r="AQ95" s="7">
        <f t="shared" si="27"/>
        <v>309.52380952380952</v>
      </c>
      <c r="AR95" s="7">
        <f t="shared" si="14"/>
        <v>0.1182522238410993</v>
      </c>
      <c r="AT95" s="7">
        <f t="shared" si="15"/>
        <v>309.52380952380952</v>
      </c>
    </row>
    <row r="96" spans="1:46" x14ac:dyDescent="0.2">
      <c r="D96" s="7">
        <f t="shared" si="16"/>
        <v>9</v>
      </c>
      <c r="E96" s="7">
        <f t="shared" si="7"/>
        <v>331.48723002084182</v>
      </c>
      <c r="F96" s="7">
        <f t="shared" si="17"/>
        <v>3.3894116323284598</v>
      </c>
      <c r="G96" s="7">
        <f t="shared" si="18"/>
        <v>0.81515796865406986</v>
      </c>
      <c r="H96" s="7">
        <f t="shared" si="18"/>
        <v>0.81515796865406975</v>
      </c>
      <c r="M96" s="7">
        <f t="shared" si="19"/>
        <v>9</v>
      </c>
      <c r="N96" s="7">
        <f t="shared" si="8"/>
        <v>331.48723002084182</v>
      </c>
      <c r="O96" s="7">
        <f t="shared" si="9"/>
        <v>7</v>
      </c>
      <c r="P96" s="7">
        <f t="shared" si="6"/>
        <v>28.180536328125072</v>
      </c>
      <c r="Q96" s="7">
        <f>IF(Q95&gt;0,(Q95*(IF(LN(Q95)&gt;$B$15,EXP($B$13-$B$14*LN(Q95)),EXP($B$16))))*(100-$E$20)/100,0)</f>
        <v>49.011202711548236</v>
      </c>
      <c r="R96" s="7">
        <f>IF(Q95&gt;0,INT(EXP($B$18+$B$19*LN(Q95*(100-$E$20)/100))),0)</f>
        <v>2</v>
      </c>
      <c r="S96" s="7">
        <f>(IF(R96&gt;$O$17,$P$17,VLOOKUP(R96,$O$6:$P$16,2)))-(VLOOKUP(R96,$O$6:$T$16,3))-$F$20</f>
        <v>742.75</v>
      </c>
      <c r="T96" s="7">
        <f>IF(T95&gt;0,(T95*(IF(LN(T95)&gt;$E$17,EXP($E$14-$E$15*LN(T95)),EXP($E$16)))),0)</f>
        <v>3.3894116323284598</v>
      </c>
      <c r="V96" s="7">
        <f t="shared" si="20"/>
        <v>309.52380952380952</v>
      </c>
      <c r="W96" s="7">
        <f>IF(W95&gt;0,(W95*(IF(LN(W95)&gt;$B$15,EXP($B$13-$B$14*LN(W95)),EXP($B$16))))*(100-$E$20)/100,0)</f>
        <v>9.2888313130965532</v>
      </c>
      <c r="X96" s="7">
        <f>IF(W95&gt;0,INT(EXP($B$18+$B$19*LN(W95*(100-$E$20)/100))),0)</f>
        <v>1</v>
      </c>
      <c r="Y96" s="7">
        <f>(IF(X96&gt;$O$17,$P$17,VLOOKUP(X96,$O$6:$P$16,2)))-(VLOOKUP(X96,$O$6:$T$16,3))-$F$20</f>
        <v>909</v>
      </c>
      <c r="Z96" s="7">
        <f>IF(Z95&gt;0,(Z95*(IF(LN(Z95)&gt;$E$17,EXP($E$14-$E$15*LN(Z95)),EXP($E$16)))),0)</f>
        <v>0.81515796865406986</v>
      </c>
      <c r="AB96" s="7">
        <f t="shared" si="22"/>
        <v>309.52380952380952</v>
      </c>
      <c r="AC96" s="7">
        <f>IF(AC95&gt;0,(AC95*(IF(LN(AC95)&gt;$E$17,EXP($E$14-$E$15*LN(AC95)),EXP($E$16)))),0)</f>
        <v>0.81515796865406986</v>
      </c>
      <c r="AE96" s="7">
        <f t="shared" si="23"/>
        <v>309.52380952380952</v>
      </c>
      <c r="AF96" s="7">
        <f t="shared" ref="AF96:AF101" si="29">IF(AF95&gt;0,(AF95*(IF(LN(AF95)&gt;$E$17,EXP($E$14-$E$15*LN(AF95)),EXP($E$16)))),0)</f>
        <v>0.81515796865406975</v>
      </c>
      <c r="AH96" s="7">
        <f t="shared" si="24"/>
        <v>309.52380952380952</v>
      </c>
      <c r="AI96" s="7">
        <f>IF(AI95&gt;0,(AI95*(IF(LN(AI95)&gt;$B$15,EXP($B$13-$B$14*LN(AI95)),EXP($B$16))))*(100-$E$20)/100,0)</f>
        <v>0.81515796865406986</v>
      </c>
      <c r="AJ96" s="7">
        <f>IF(AI95&gt;0,INT(EXP($B$18+$B$19*LN(AI95*(100-$E$20)/100))),0)</f>
        <v>0</v>
      </c>
      <c r="AK96" s="7">
        <f>(IF(AJ96&gt;$O$17,$P$17,VLOOKUP(AJ96,$O$6:$P$16,2)))-(VLOOKUP(AJ96,$O$6:$T$16,3))-$F$20</f>
        <v>1084</v>
      </c>
      <c r="AL96" s="7">
        <f t="shared" si="12"/>
        <v>5.3134149243078965E-2</v>
      </c>
      <c r="AN96" s="7">
        <f t="shared" si="26"/>
        <v>309.52380952380952</v>
      </c>
      <c r="AO96" s="7">
        <f t="shared" si="13"/>
        <v>5.3134149243078965E-2</v>
      </c>
      <c r="AQ96" s="7">
        <f t="shared" si="27"/>
        <v>309.52380952380952</v>
      </c>
      <c r="AR96" s="7">
        <f t="shared" si="14"/>
        <v>5.3134149243078965E-2</v>
      </c>
      <c r="AT96" s="7">
        <f t="shared" si="15"/>
        <v>309.52380952380952</v>
      </c>
    </row>
    <row r="97" spans="1:46" x14ac:dyDescent="0.2">
      <c r="D97" s="7">
        <f t="shared" si="16"/>
        <v>10</v>
      </c>
      <c r="E97" s="7">
        <f t="shared" si="7"/>
        <v>331.78935762956331</v>
      </c>
      <c r="F97" s="7">
        <f>(F96*(IF(LN(F96)&gt;$B$15,EXP($B$13-$B$14*LN(F96)),EXP($B$16))))*(100-$E$20)/100</f>
        <v>23.364515367203413</v>
      </c>
      <c r="G97" s="7">
        <f t="shared" si="18"/>
        <v>0.3662740856472318</v>
      </c>
      <c r="H97" s="7">
        <f t="shared" si="18"/>
        <v>0.36627408564723174</v>
      </c>
      <c r="M97" s="7">
        <f t="shared" si="19"/>
        <v>10</v>
      </c>
      <c r="N97" s="7">
        <f t="shared" si="8"/>
        <v>331.78935762956331</v>
      </c>
      <c r="O97" s="7">
        <f t="shared" si="9"/>
        <v>7</v>
      </c>
      <c r="P97" s="7">
        <f t="shared" si="6"/>
        <v>28.180536328125072</v>
      </c>
      <c r="Q97" s="7">
        <f>IF(Q96&gt;0,(Q96*(IF(LN(Q96)&gt;$E$17,EXP($E$14-$E$15*LN(Q96)),EXP($E$16)))),0)</f>
        <v>9.5526591379457404</v>
      </c>
      <c r="S97" s="7">
        <f t="shared" si="28"/>
        <v>309.52380952380952</v>
      </c>
      <c r="T97" s="7">
        <f>IF(T96&gt;0,(T96*(IF(LN(T96)&gt;$B$15,EXP($B$13-$B$14*LN(T96)),EXP($B$16))))*(100-$E$20)/100,0)</f>
        <v>23.364515367203413</v>
      </c>
      <c r="U97" s="7">
        <f>IF(T96&gt;0,INT(EXP($B$18+$B$19*LN(T96*(100-$E$20)/100))),0)</f>
        <v>1</v>
      </c>
      <c r="V97" s="7">
        <f>(IF(U97&gt;$O$17,$P$17,VLOOKUP(U97,$O$6:$P$16,2)))-(VLOOKUP(U97,$O$6:$T$16,3))-$F$20</f>
        <v>909</v>
      </c>
      <c r="W97" s="7">
        <f>IF(W96&gt;0,(W96*(IF(LN(W96)&gt;$E$17,EXP($E$14-$E$15*LN(W96)),EXP($E$16)))),0)</f>
        <v>4.1737409517732855</v>
      </c>
      <c r="Y97" s="7">
        <f t="shared" si="21"/>
        <v>309.52380952380952</v>
      </c>
      <c r="Z97" s="7">
        <f>IF(Z96&gt;0,(Z96*(IF(LN(Z96)&gt;$E$17,EXP($E$14-$E$15*LN(Z96)),EXP($E$16)))),0)</f>
        <v>0.3662740856472318</v>
      </c>
      <c r="AB97" s="7">
        <f t="shared" si="22"/>
        <v>309.52380952380952</v>
      </c>
      <c r="AC97" s="7">
        <f>IF(AC96&gt;0,(AC96*(IF(LN(AC96)&gt;$E$17,EXP($E$14-$E$15*LN(AC96)),EXP($E$16)))),0)</f>
        <v>0.3662740856472318</v>
      </c>
      <c r="AE97" s="7">
        <f t="shared" si="23"/>
        <v>309.52380952380952</v>
      </c>
      <c r="AF97" s="7">
        <f t="shared" si="29"/>
        <v>0.36627408564723174</v>
      </c>
      <c r="AH97" s="7">
        <f t="shared" si="24"/>
        <v>309.52380952380952</v>
      </c>
      <c r="AI97" s="7">
        <f t="shared" ref="AI97:AI103" si="30">IF(AI96&gt;0,(AI96*(IF(LN(AI96)&gt;$E$17,EXP($E$14-$E$15*LN(AI96)),EXP($E$16)))),0)</f>
        <v>0.3662740856472318</v>
      </c>
      <c r="AK97" s="7">
        <f t="shared" si="25"/>
        <v>309.52380952380952</v>
      </c>
      <c r="AL97" s="7">
        <f>IF(AL96&gt;0,(AL96*(IF(LN(AL96)&gt;$B$15,EXP($B$13-$B$14*LN(AL96)),EXP($B$16))))*(100-$E$20)/100,0)</f>
        <v>0.36627408564723174</v>
      </c>
      <c r="AM97" s="7">
        <f>IF(AL96&gt;0,INT(EXP($B$18+$B$19*LN(AL96*(100-$E$20)/100))),0)</f>
        <v>0</v>
      </c>
      <c r="AN97" s="7">
        <f>(IF(AM97&gt;$O$17,$P$17,VLOOKUP(AM97,$O$6:$P$16,2)))-(VLOOKUP(AM97,$O$6:$T$16,3))-$F$20</f>
        <v>1084</v>
      </c>
      <c r="AO97" s="7">
        <f t="shared" si="13"/>
        <v>2.3874712238642525E-2</v>
      </c>
      <c r="AQ97" s="7">
        <f t="shared" si="27"/>
        <v>309.52380952380952</v>
      </c>
      <c r="AR97" s="7">
        <f t="shared" si="14"/>
        <v>2.3874712238642525E-2</v>
      </c>
      <c r="AT97" s="7">
        <f t="shared" si="15"/>
        <v>309.52380952380952</v>
      </c>
    </row>
    <row r="98" spans="1:46" x14ac:dyDescent="0.2">
      <c r="A98" s="7">
        <v>5</v>
      </c>
      <c r="D98" s="7">
        <f t="shared" si="16"/>
        <v>11</v>
      </c>
      <c r="E98" s="7">
        <f t="shared" si="7"/>
        <v>331.95262102043716</v>
      </c>
      <c r="F98" s="7">
        <f>(F97*(IF(LN(F97)&gt;$E$17,EXP($E$14-$E$15*LN(F97)),EXP($E$16))))</f>
        <v>7.1027879333575132</v>
      </c>
      <c r="G98" s="7">
        <f>(G97*(IF(LN(G97)&gt;$B$15,EXP($B$13-$B$14*LN(G97)),EXP($B$16))))*(100-$E$20)/100</f>
        <v>2.5248678623416634</v>
      </c>
      <c r="H98" s="7">
        <f t="shared" si="18"/>
        <v>0.16457755548685313</v>
      </c>
      <c r="M98" s="7">
        <f t="shared" si="19"/>
        <v>11</v>
      </c>
      <c r="N98" s="7">
        <f t="shared" si="8"/>
        <v>331.95262102043716</v>
      </c>
      <c r="O98" s="7">
        <f t="shared" si="9"/>
        <v>7</v>
      </c>
      <c r="P98" s="7">
        <f t="shared" si="6"/>
        <v>28.180536328125072</v>
      </c>
      <c r="Q98" s="7">
        <f>IF(Q97&gt;0,(Q97*(IF(LN(Q97)&gt;$B$15,EXP($B$13-$B$14*LN(Q97)),EXP($B$16))))*(100-$E$20)/100,0)</f>
        <v>48.873955620318519</v>
      </c>
      <c r="R98" s="7">
        <f>IF(Q97&gt;0,INT(EXP($B$18+$B$19*LN(Q97*(100-$E$20)/100))),0)</f>
        <v>2</v>
      </c>
      <c r="S98" s="7">
        <f>(IF(R98&gt;$O$17,$P$17,VLOOKUP(R98,$O$6:$P$16,2)))-(VLOOKUP(R98,$O$6:$T$16,3))-$F$20</f>
        <v>742.75</v>
      </c>
      <c r="T98" s="7">
        <f>IF(T97&gt;0,(T97*(IF(LN(T97)&gt;$E$17,EXP($E$14-$E$15*LN(T97)),EXP($E$16)))),0)</f>
        <v>7.1027879333575132</v>
      </c>
      <c r="V98" s="7">
        <f t="shared" si="20"/>
        <v>309.52380952380952</v>
      </c>
      <c r="W98" s="7">
        <f>IF(W97&gt;0,(W97*(IF(LN(W97)&gt;$E$17,EXP($E$14-$E$15*LN(W97)),EXP($E$16)))),0)</f>
        <v>1.8753826983539168</v>
      </c>
      <c r="Y98" s="7">
        <f t="shared" si="21"/>
        <v>309.52380952380952</v>
      </c>
      <c r="Z98" s="7">
        <f>IF(Z97&gt;0,(Z97*(IF(LN(Z97)&gt;$B$15,EXP($B$13-$B$14*LN(Z97)),EXP($B$16))))*(100-$E$20)/100,0)</f>
        <v>2.5248678623416634</v>
      </c>
      <c r="AA98" s="7">
        <f>IF(Z97&gt;0,INT(EXP($B$18+$B$19*LN(Z97*(100-$E$20)/100))),0)</f>
        <v>0</v>
      </c>
      <c r="AB98" s="7">
        <f>(IF(AA98&gt;$O$17,$P$17,VLOOKUP(AA98,$O$6:$P$16,2)))-(VLOOKUP(AA98,$O$6:$T$16,3))-$F$20</f>
        <v>1084</v>
      </c>
      <c r="AC98" s="7">
        <f>IF(AC97&gt;0,(AC97*(IF(LN(AC97)&gt;$E$17,EXP($E$14-$E$15*LN(AC97)),EXP($E$16)))),0)</f>
        <v>0.16457755548685316</v>
      </c>
      <c r="AE98" s="7">
        <f t="shared" si="23"/>
        <v>309.52380952380952</v>
      </c>
      <c r="AF98" s="7">
        <f t="shared" si="29"/>
        <v>0.16457755548685313</v>
      </c>
      <c r="AH98" s="7">
        <f t="shared" si="24"/>
        <v>309.52380952380952</v>
      </c>
      <c r="AI98" s="7">
        <f t="shared" si="30"/>
        <v>0.16457755548685316</v>
      </c>
      <c r="AK98" s="7">
        <f t="shared" si="25"/>
        <v>309.52380952380952</v>
      </c>
      <c r="AL98" s="7">
        <f t="shared" ref="AL98:AL105" si="31">IF(AL97&gt;0,(AL97*(IF(LN(AL97)&gt;$E$17,EXP($E$14-$E$15*LN(AL97)),EXP($E$16)))),0)</f>
        <v>0.16457755548685313</v>
      </c>
      <c r="AN98" s="7">
        <f t="shared" si="26"/>
        <v>309.52380952380952</v>
      </c>
      <c r="AO98" s="7">
        <f>IF(AO97&gt;0,(AO97*(IF(LN(AO97)&gt;$B$15,EXP($B$13-$B$14*LN(AO97)),EXP($B$16))))*(100-$E$20)/100,0)</f>
        <v>0.16457755548685316</v>
      </c>
      <c r="AP98" s="7">
        <f>IF(AO97&gt;0,INT(EXP($B$18+$B$19*LN(AO97*(100-$E$20)/100))),0)</f>
        <v>0</v>
      </c>
      <c r="AQ98" s="7">
        <f>(IF(AP98&gt;$O$17,$P$17,VLOOKUP(AP98,$O$6:$P$16,2)))-(VLOOKUP(AP98,$O$6:$T$16,3))-$F$20</f>
        <v>1084</v>
      </c>
      <c r="AR98" s="7">
        <f t="shared" si="14"/>
        <v>1.0727599718785997E-2</v>
      </c>
      <c r="AT98" s="7">
        <f t="shared" si="15"/>
        <v>309.52380952380952</v>
      </c>
    </row>
    <row r="99" spans="1:46" x14ac:dyDescent="0.2">
      <c r="D99" s="7">
        <f t="shared" si="16"/>
        <v>12</v>
      </c>
      <c r="E99" s="7">
        <f t="shared" si="7"/>
        <v>332.04081665308013</v>
      </c>
      <c r="F99" s="7">
        <f t="shared" ref="F99:F105" si="32">(F98*(IF(LN(F98)&gt;$E$17,EXP($E$14-$E$15*LN(F98)),EXP($E$16))))</f>
        <v>3.1914883444398323</v>
      </c>
      <c r="G99" s="7">
        <f>(G98*(IF(LN(G98)&gt;$E$17,EXP($E$14-$E$15*LN(G98)),EXP($E$16))))</f>
        <v>1.1344962611188432</v>
      </c>
      <c r="H99" s="7">
        <f t="shared" si="18"/>
        <v>7.3949462523852275E-2</v>
      </c>
      <c r="M99" s="7">
        <f t="shared" si="19"/>
        <v>12</v>
      </c>
      <c r="N99" s="7">
        <f t="shared" si="8"/>
        <v>332.04081665308013</v>
      </c>
      <c r="O99" s="7">
        <f t="shared" si="9"/>
        <v>7</v>
      </c>
      <c r="P99" s="7">
        <f t="shared" si="6"/>
        <v>28.180536328125072</v>
      </c>
      <c r="Q99" s="7">
        <f>IF(Q98&gt;0,(Q98*(IF(LN(Q98)&gt;$E$17,EXP($E$14-$E$15*LN(Q98)),EXP($E$16)))),0)</f>
        <v>9.5419499311970686</v>
      </c>
      <c r="S99" s="7">
        <f t="shared" si="28"/>
        <v>309.52380952380952</v>
      </c>
      <c r="T99" s="7">
        <f>IF(T98&gt;0,(T98*(IF(LN(T98)&gt;$E$17,EXP($E$14-$E$15*LN(T98)),EXP($E$16)))),0)</f>
        <v>3.1914883444398323</v>
      </c>
      <c r="V99" s="7">
        <f t="shared" si="20"/>
        <v>309.52380952380952</v>
      </c>
      <c r="W99" s="7">
        <f>IF(W98&gt;0,(W98*(IF(LN(W98)&gt;$E$17,EXP($E$14-$E$15*LN(W98)),EXP($E$16)))),0)</f>
        <v>0.84266376517472519</v>
      </c>
      <c r="Y99" s="7">
        <f t="shared" si="21"/>
        <v>309.52380952380952</v>
      </c>
      <c r="Z99" s="7">
        <f>IF(Z98&gt;0,(Z98*(IF(LN(Z98)&gt;$E$17,EXP($E$14-$E$15*LN(Z98)),EXP($E$16)))),0)</f>
        <v>1.1344962611188432</v>
      </c>
      <c r="AB99" s="7">
        <f t="shared" si="22"/>
        <v>309.52380952380952</v>
      </c>
      <c r="AC99" s="7">
        <f>IF(AC98&gt;0,(AC98*(IF(LN(AC98)&gt;$E$17,EXP($E$14-$E$15*LN(AC98)),EXP($E$16)))),0)</f>
        <v>7.3949462523852288E-2</v>
      </c>
      <c r="AE99" s="7">
        <f t="shared" si="23"/>
        <v>309.52380952380952</v>
      </c>
      <c r="AF99" s="7">
        <f t="shared" si="29"/>
        <v>7.3949462523852275E-2</v>
      </c>
      <c r="AH99" s="7">
        <f t="shared" si="24"/>
        <v>309.52380952380952</v>
      </c>
      <c r="AI99" s="7">
        <f t="shared" si="30"/>
        <v>7.3949462523852288E-2</v>
      </c>
      <c r="AK99" s="7">
        <f t="shared" si="25"/>
        <v>309.52380952380952</v>
      </c>
      <c r="AL99" s="7">
        <f t="shared" si="31"/>
        <v>7.3949462523852275E-2</v>
      </c>
      <c r="AN99" s="7">
        <f t="shared" si="26"/>
        <v>309.52380952380952</v>
      </c>
      <c r="AO99" s="7">
        <f t="shared" ref="AO99:AO107" si="33">IF(AO98&gt;0,(AO98*(IF(LN(AO98)&gt;$E$17,EXP($E$14-$E$15*LN(AO98)),EXP($E$16)))),0)</f>
        <v>7.3949462523852288E-2</v>
      </c>
      <c r="AQ99" s="7">
        <f t="shared" si="27"/>
        <v>309.52380952380952</v>
      </c>
      <c r="AR99" s="7">
        <f>IF(AR98&gt;0,(AR98*(IF(LN(AR98)&gt;$B$15,EXP($B$13-$B$14*LN(AR98)),EXP($B$16))))*(100-$E$20)/100,0)</f>
        <v>7.3949462523852288E-2</v>
      </c>
      <c r="AS99" s="7">
        <f>IF(AR98&gt;0,INT(EXP($B$18+$B$19*LN(AR98*(100-$E$20)/100))),0)</f>
        <v>0</v>
      </c>
      <c r="AT99" s="7">
        <f>(IF(AS99&gt;$O$17,$P$17,VLOOKUP(AS99,$O$6:$P$16,2)))-(VLOOKUP(AS99,$O$6:$T$16,3))-$F$20</f>
        <v>1084</v>
      </c>
    </row>
    <row r="100" spans="1:46" x14ac:dyDescent="0.2">
      <c r="D100" s="7">
        <f t="shared" si="16"/>
        <v>13</v>
      </c>
      <c r="E100" s="7">
        <f t="shared" si="7"/>
        <v>332.08845203753111</v>
      </c>
      <c r="F100" s="7">
        <f>(F99*(IF(LN(F99)&gt;$B$15,EXP($B$13-$B$14*LN(F99)),EXP($B$16))))*(100-$E$20)/100</f>
        <v>22.000154173274186</v>
      </c>
      <c r="G100" s="7">
        <f t="shared" si="18"/>
        <v>0.50976202980339069</v>
      </c>
      <c r="H100" s="7">
        <f t="shared" si="18"/>
        <v>3.3227635392867841E-2</v>
      </c>
      <c r="M100" s="7">
        <f t="shared" si="19"/>
        <v>13</v>
      </c>
      <c r="N100" s="7">
        <f t="shared" si="8"/>
        <v>332.08845203753111</v>
      </c>
      <c r="O100" s="7">
        <f t="shared" si="9"/>
        <v>7</v>
      </c>
      <c r="P100" s="7">
        <f t="shared" si="6"/>
        <v>28.180536328125072</v>
      </c>
      <c r="Q100" s="7">
        <f>IF(Q99&gt;0,(Q99*(IF(LN(Q99)&gt;$B$15,EXP($B$13-$B$14*LN(Q99)),EXP($B$16))))*(100-$E$20)/100,0)</f>
        <v>48.844360759660191</v>
      </c>
      <c r="R100" s="7">
        <f>IF(Q99&gt;0,INT(EXP($B$18+$B$19*LN(Q99*(100-$E$20)/100))),0)</f>
        <v>2</v>
      </c>
      <c r="S100" s="7">
        <f>(IF(R100&gt;$O$17,$P$17,VLOOKUP(R100,$O$6:$P$16,2)))-(VLOOKUP(R100,$O$6:$T$16,3))-$F$20</f>
        <v>742.75</v>
      </c>
      <c r="T100" s="7">
        <f>IF(T99&gt;0,(T99*(IF(LN(T99)&gt;$B$15,EXP($B$13-$B$14*LN(T99)),EXP($B$16))))*(100-$E$20)/100,0)</f>
        <v>22.000154173274186</v>
      </c>
      <c r="U100" s="7">
        <f>IF(T99&gt;0,INT(EXP($B$18+$B$19*LN(T99*(100-$E$20)/100))),0)</f>
        <v>1</v>
      </c>
      <c r="V100" s="7">
        <f>(IF(U100&gt;$O$17,$P$17,VLOOKUP(U100,$O$6:$P$16,2)))-(VLOOKUP(U100,$O$6:$T$16,3))-$F$20</f>
        <v>909</v>
      </c>
      <c r="W100" s="7">
        <f>IF(W99&gt;0,(W99*(IF(LN(W99)&gt;$B$15,EXP($B$13-$B$14*LN(W99)),EXP($B$16))))*(100-$E$20)/100,0)</f>
        <v>5.8088047798681757</v>
      </c>
      <c r="X100" s="7">
        <f>IF(W99&gt;0,INT(EXP($B$18+$B$19*LN(W99*(100-$E$20)/100))),0)</f>
        <v>1</v>
      </c>
      <c r="Y100" s="7">
        <f>(IF(X100&gt;$O$17,$P$17,VLOOKUP(X100,$O$6:$P$16,2)))-(VLOOKUP(X100,$O$6:$T$16,3))-$F$20</f>
        <v>909</v>
      </c>
      <c r="Z100" s="7">
        <f>IF(Z99&gt;0,(Z99*(IF(LN(Z99)&gt;$E$17,EXP($E$14-$E$15*LN(Z99)),EXP($E$16)))),0)</f>
        <v>0.50976202980339069</v>
      </c>
      <c r="AB100" s="7">
        <f t="shared" si="22"/>
        <v>309.52380952380952</v>
      </c>
      <c r="AC100" s="7">
        <f>IF(AC99&gt;0,(AC99*(IF(LN(AC99)&gt;$B$15,EXP($B$13-$B$14*LN(AC99)),EXP($B$16))))*(100-$E$20)/100,0)</f>
        <v>0.5097620298033908</v>
      </c>
      <c r="AD100" s="7">
        <f>IF(AC99&gt;0,INT(EXP($B$18+$B$19*LN(AC99*(100-$E$20)/100))),0)</f>
        <v>0</v>
      </c>
      <c r="AE100" s="7">
        <f>(IF(AD100&gt;$O$17,$P$17,VLOOKUP(AD100,$O$6:$P$16,2)))-(VLOOKUP(AD100,$O$6:$T$16,3))-$F$20</f>
        <v>1084</v>
      </c>
      <c r="AF100" s="7">
        <f t="shared" si="29"/>
        <v>3.3227635392867841E-2</v>
      </c>
      <c r="AH100" s="7">
        <f t="shared" si="24"/>
        <v>309.52380952380952</v>
      </c>
      <c r="AI100" s="7">
        <f t="shared" si="30"/>
        <v>3.3227635392867848E-2</v>
      </c>
      <c r="AK100" s="7">
        <f t="shared" si="25"/>
        <v>309.52380952380952</v>
      </c>
      <c r="AL100" s="7">
        <f t="shared" si="31"/>
        <v>3.3227635392867841E-2</v>
      </c>
      <c r="AN100" s="7">
        <f t="shared" si="26"/>
        <v>309.52380952380952</v>
      </c>
      <c r="AO100" s="7">
        <f t="shared" si="33"/>
        <v>3.3227635392867848E-2</v>
      </c>
      <c r="AQ100" s="7">
        <f t="shared" si="27"/>
        <v>309.52380952380952</v>
      </c>
      <c r="AR100" s="7">
        <f t="shared" ref="AR100:AR109" si="34">IF(AR99&gt;0,(AR99*(IF(LN(AR99)&gt;$E$17,EXP($E$14-$E$15*LN(AR99)),EXP($E$16)))),0)</f>
        <v>3.3227635392867848E-2</v>
      </c>
      <c r="AT100" s="7">
        <f t="shared" ref="AT100:AT109" si="35">($D$7-$D$8)*$B$49</f>
        <v>309.52380952380952</v>
      </c>
    </row>
    <row r="101" spans="1:46" x14ac:dyDescent="0.2">
      <c r="A101" s="7">
        <v>6</v>
      </c>
      <c r="D101" s="7">
        <f t="shared" si="16"/>
        <v>14</v>
      </c>
      <c r="E101" s="7">
        <f t="shared" si="7"/>
        <v>332.11417798660301</v>
      </c>
      <c r="F101" s="7">
        <f t="shared" si="32"/>
        <v>6.9338816877005662</v>
      </c>
      <c r="G101" s="7">
        <f t="shared" si="18"/>
        <v>0.22905084479784976</v>
      </c>
      <c r="H101" s="7">
        <f t="shared" si="18"/>
        <v>1.4930138991142036E-2</v>
      </c>
      <c r="M101" s="7">
        <f t="shared" si="19"/>
        <v>14</v>
      </c>
      <c r="N101" s="7">
        <f t="shared" si="8"/>
        <v>332.11417798660301</v>
      </c>
      <c r="O101" s="7">
        <f t="shared" si="9"/>
        <v>7</v>
      </c>
      <c r="P101" s="7">
        <f t="shared" si="6"/>
        <v>28.180536328125072</v>
      </c>
      <c r="Q101" s="7">
        <f>IF(Q100&gt;0,(Q100*(IF(LN(Q100)&gt;$E$17,EXP($E$14-$E$15*LN(Q100)),EXP($E$16)))),0)</f>
        <v>9.5396383196963885</v>
      </c>
      <c r="S101" s="7">
        <f t="shared" si="28"/>
        <v>309.52380952380952</v>
      </c>
      <c r="T101" s="7">
        <f>IF(T100&gt;0,(T100*(IF(LN(T100)&gt;$E$17,EXP($E$14-$E$15*LN(T100)),EXP($E$16)))),0)</f>
        <v>6.9338816877005662</v>
      </c>
      <c r="V101" s="7">
        <f t="shared" si="20"/>
        <v>309.52380952380952</v>
      </c>
      <c r="W101" s="7">
        <f>IF(W100&gt;0,(W100*(IF(LN(W100)&gt;$E$17,EXP($E$14-$E$15*LN(W100)),EXP($E$16)))),0)</f>
        <v>2.6100642344973326</v>
      </c>
      <c r="Y101" s="7">
        <f t="shared" si="21"/>
        <v>309.52380952380952</v>
      </c>
      <c r="Z101" s="7">
        <f>IF(Z100&gt;0,(Z100*(IF(LN(Z100)&gt;$E$17,EXP($E$14-$E$15*LN(Z100)),EXP($E$16)))),0)</f>
        <v>0.22905084479784976</v>
      </c>
      <c r="AB101" s="7">
        <f t="shared" si="22"/>
        <v>309.52380952380952</v>
      </c>
      <c r="AC101" s="7">
        <f>IF(AC100&gt;0,(AC100*(IF(LN(AC100)&gt;$E$17,EXP($E$14-$E$15*LN(AC100)),EXP($E$16)))),0)</f>
        <v>0.22905084479784982</v>
      </c>
      <c r="AE101" s="7">
        <f t="shared" si="23"/>
        <v>309.52380952380952</v>
      </c>
      <c r="AF101" s="7">
        <f t="shared" si="29"/>
        <v>1.4930138991142036E-2</v>
      </c>
      <c r="AH101" s="7">
        <f t="shared" si="24"/>
        <v>309.52380952380952</v>
      </c>
      <c r="AI101" s="7">
        <f t="shared" si="30"/>
        <v>1.4930138991142039E-2</v>
      </c>
      <c r="AK101" s="7">
        <f t="shared" si="25"/>
        <v>309.52380952380952</v>
      </c>
      <c r="AL101" s="7">
        <f t="shared" si="31"/>
        <v>1.4930138991142036E-2</v>
      </c>
      <c r="AN101" s="7">
        <f t="shared" si="26"/>
        <v>309.52380952380952</v>
      </c>
      <c r="AO101" s="7">
        <f t="shared" si="33"/>
        <v>1.4930138991142039E-2</v>
      </c>
      <c r="AQ101" s="7">
        <f t="shared" si="27"/>
        <v>309.52380952380952</v>
      </c>
      <c r="AR101" s="7">
        <f t="shared" si="34"/>
        <v>1.4930138991142039E-2</v>
      </c>
      <c r="AT101" s="7">
        <f t="shared" si="35"/>
        <v>309.52380952380952</v>
      </c>
    </row>
    <row r="102" spans="1:46" x14ac:dyDescent="0.2">
      <c r="D102" s="7">
        <f t="shared" si="16"/>
        <v>15</v>
      </c>
      <c r="E102" s="7">
        <f t="shared" si="7"/>
        <v>332.12807082774657</v>
      </c>
      <c r="F102" s="7">
        <f t="shared" si="32"/>
        <v>3.1155938760458675</v>
      </c>
      <c r="G102" s="7">
        <f t="shared" si="18"/>
        <v>0.10291917882319232</v>
      </c>
      <c r="H102" s="7">
        <f>(H101*(IF(LN(H101)&gt;$B$15,EXP($B$13-$B$14*LN(H101)),EXP($B$16))))*(100-$E$20)/100</f>
        <v>0.10291917882319232</v>
      </c>
      <c r="M102" s="7">
        <f t="shared" si="19"/>
        <v>15</v>
      </c>
      <c r="N102" s="7">
        <f t="shared" si="8"/>
        <v>332.12807082774657</v>
      </c>
      <c r="O102" s="7">
        <f t="shared" si="9"/>
        <v>7</v>
      </c>
      <c r="P102" s="7">
        <f t="shared" si="6"/>
        <v>28.180536328125072</v>
      </c>
      <c r="Q102" s="7">
        <f>IF(Q101&gt;0,(Q101*(IF(LN(Q101)&gt;$B$15,EXP($B$13-$B$14*LN(Q101)),EXP($B$16))))*(100-$E$20)/100,0)</f>
        <v>48.837970623620983</v>
      </c>
      <c r="R102" s="7">
        <f>IF(Q101&gt;0,INT(EXP($B$18+$B$19*LN(Q101*(100-$E$20)/100))),0)</f>
        <v>2</v>
      </c>
      <c r="S102" s="7">
        <f>(IF(R102&gt;$O$17,$P$17,VLOOKUP(R102,$O$6:$P$16,2)))-(VLOOKUP(R102,$O$6:$T$16,3))-$F$20</f>
        <v>742.75</v>
      </c>
      <c r="T102" s="7">
        <f>IF(T101&gt;0,(T101*(IF(LN(T101)&gt;$E$17,EXP($E$14-$E$15*LN(T101)),EXP($E$16)))),0)</f>
        <v>3.1155938760458675</v>
      </c>
      <c r="V102" s="7">
        <f t="shared" si="20"/>
        <v>309.52380952380952</v>
      </c>
      <c r="W102" s="7">
        <f>IF(W101&gt;0,(W101*(IF(LN(W101)&gt;$E$17,EXP($E$14-$E$15*LN(W101)),EXP($E$16)))),0)</f>
        <v>1.1727774587660953</v>
      </c>
      <c r="Y102" s="7">
        <f t="shared" si="21"/>
        <v>309.52380952380952</v>
      </c>
      <c r="Z102" s="7">
        <f>IF(Z101&gt;0,(Z101*(IF(LN(Z101)&gt;$E$17,EXP($E$14-$E$15*LN(Z101)),EXP($E$16)))),0)</f>
        <v>0.10291917882319232</v>
      </c>
      <c r="AB102" s="7">
        <f t="shared" si="22"/>
        <v>309.52380952380952</v>
      </c>
      <c r="AC102" s="7">
        <f>IF(AC101&gt;0,(AC101*(IF(LN(AC101)&gt;$E$17,EXP($E$14-$E$15*LN(AC101)),EXP($E$16)))),0)</f>
        <v>0.10291917882319235</v>
      </c>
      <c r="AE102" s="7">
        <f t="shared" si="23"/>
        <v>309.52380952380952</v>
      </c>
      <c r="AF102" s="7">
        <f>IF(AF101&gt;0,(AF101*(IF(LN(AF101)&gt;$B$15,EXP($B$13-$B$14*LN(AF101)),EXP($B$16))))*(100-$E$20)/100,0)</f>
        <v>0.10291917882319232</v>
      </c>
      <c r="AG102" s="7">
        <f>IF(AF101&gt;0,INT(EXP($B$18+$B$19*LN(AF101*(100-$E$20)/100))),0)</f>
        <v>0</v>
      </c>
      <c r="AH102" s="7">
        <f>(IF(AG102&gt;$O$17,$P$17,VLOOKUP(AG102,$O$6:$P$16,2)))-(VLOOKUP(AG102,$O$6:$T$16,3))-$F$20</f>
        <v>1084</v>
      </c>
      <c r="AI102" s="7">
        <f t="shared" si="30"/>
        <v>6.7085438870159919E-3</v>
      </c>
      <c r="AK102" s="7">
        <f t="shared" si="25"/>
        <v>309.52380952380952</v>
      </c>
      <c r="AL102" s="7">
        <f t="shared" si="31"/>
        <v>6.7085438870159901E-3</v>
      </c>
      <c r="AN102" s="7">
        <f t="shared" si="26"/>
        <v>309.52380952380952</v>
      </c>
      <c r="AO102" s="7">
        <f t="shared" si="33"/>
        <v>6.7085438870159919E-3</v>
      </c>
      <c r="AQ102" s="7">
        <f t="shared" si="27"/>
        <v>309.52380952380952</v>
      </c>
      <c r="AR102" s="7">
        <f t="shared" si="34"/>
        <v>6.7085438870159919E-3</v>
      </c>
      <c r="AT102" s="7">
        <f t="shared" si="35"/>
        <v>309.52380952380952</v>
      </c>
    </row>
    <row r="103" spans="1:46" x14ac:dyDescent="0.2">
      <c r="D103" s="7">
        <f t="shared" si="16"/>
        <v>16</v>
      </c>
      <c r="E103" s="7">
        <f t="shared" si="7"/>
        <v>332.1355732036082</v>
      </c>
      <c r="F103" s="7">
        <f>(F102*(IF(LN(F102)&gt;$B$15,EXP($B$13-$B$14*LN(F102)),EXP($B$16))))*(100-$E$20)/100</f>
        <v>21.476984471440616</v>
      </c>
      <c r="G103" s="7">
        <f>(G102*(IF(LN(G102)&gt;$B$15,EXP($B$13-$B$14*LN(G102)),EXP($B$16))))*(100-$E$20)/100</f>
        <v>0.70946140393767421</v>
      </c>
      <c r="H103" s="7">
        <f>(H102*(IF(LN(H102)&gt;$E$17,EXP($E$14-$E$15*LN(H102)),EXP($E$16))))</f>
        <v>4.6244568008420091E-2</v>
      </c>
      <c r="M103" s="7">
        <f t="shared" si="19"/>
        <v>16</v>
      </c>
      <c r="N103" s="7">
        <f t="shared" si="8"/>
        <v>332.1355732036082</v>
      </c>
      <c r="O103" s="7">
        <f t="shared" si="9"/>
        <v>7</v>
      </c>
      <c r="P103" s="7">
        <f t="shared" si="6"/>
        <v>28.180536328125072</v>
      </c>
      <c r="Q103" s="7">
        <f>IF(Q102&gt;0,(Q102*(IF(LN(Q102)&gt;$E$17,EXP($E$14-$E$15*LN(Q102)),EXP($E$16)))),0)</f>
        <v>9.5391390851613433</v>
      </c>
      <c r="S103" s="7">
        <f t="shared" si="28"/>
        <v>309.52380952380952</v>
      </c>
      <c r="T103" s="7">
        <f>IF(T102&gt;0,(T102*(IF(LN(T102)&gt;$B$15,EXP($B$13-$B$14*LN(T102)),EXP($B$16))))*(100-$E$20)/100,0)</f>
        <v>21.476984471440616</v>
      </c>
      <c r="U103" s="7">
        <f>IF(T102&gt;0,INT(EXP($B$18+$B$19*LN(T102*(100-$E$20)/100))),0)</f>
        <v>1</v>
      </c>
      <c r="V103" s="7">
        <f>(IF(U103&gt;$O$17,$P$17,VLOOKUP(U103,$O$6:$P$16,2)))-(VLOOKUP(U103,$O$6:$T$16,3))-$F$20</f>
        <v>909</v>
      </c>
      <c r="W103" s="7">
        <f>IF(W102&gt;0,(W102*(IF(LN(W102)&gt;$E$17,EXP($E$14-$E$15*LN(W102)),EXP($E$16)))),0)</f>
        <v>0.52696288068739716</v>
      </c>
      <c r="Y103" s="7">
        <f t="shared" si="21"/>
        <v>309.52380952380952</v>
      </c>
      <c r="Z103" s="7">
        <f>IF(Z102&gt;0,(Z102*(IF(LN(Z102)&gt;$B$15,EXP($B$13-$B$14*LN(Z102)),EXP($B$16))))*(100-$E$20)/100,0)</f>
        <v>0.70946140393767421</v>
      </c>
      <c r="AA103" s="7">
        <f>IF(Z102&gt;0,INT(EXP($B$18+$B$19*LN(Z102*(100-$E$20)/100))),0)</f>
        <v>0</v>
      </c>
      <c r="AB103" s="7">
        <f>(IF(AA103&gt;$O$17,$P$17,VLOOKUP(AA103,$O$6:$P$16,2)))-(VLOOKUP(AA103,$O$6:$T$16,3))-$F$20</f>
        <v>1084</v>
      </c>
      <c r="AC103" s="7">
        <f>IF(AC102&gt;0,(AC102*(IF(LN(AC102)&gt;$E$17,EXP($E$14-$E$15*LN(AC102)),EXP($E$16)))),0)</f>
        <v>4.6244568008420105E-2</v>
      </c>
      <c r="AE103" s="7">
        <f t="shared" si="23"/>
        <v>309.52380952380952</v>
      </c>
      <c r="AF103" s="7">
        <f t="shared" ref="AF103:AF108" si="36">IF(AF102&gt;0,(AF102*(IF(LN(AF102)&gt;$E$17,EXP($E$14-$E$15*LN(AF102)),EXP($E$16)))),0)</f>
        <v>4.6244568008420091E-2</v>
      </c>
      <c r="AH103" s="7">
        <f t="shared" si="24"/>
        <v>309.52380952380952</v>
      </c>
      <c r="AI103" s="7">
        <f t="shared" si="30"/>
        <v>3.0143430754878148E-3</v>
      </c>
      <c r="AK103" s="7">
        <f t="shared" si="25"/>
        <v>309.52380952380952</v>
      </c>
      <c r="AL103" s="7">
        <f t="shared" si="31"/>
        <v>3.014343075487814E-3</v>
      </c>
      <c r="AN103" s="7">
        <f t="shared" si="26"/>
        <v>309.52380952380952</v>
      </c>
      <c r="AO103" s="7">
        <f t="shared" si="33"/>
        <v>3.0143430754878148E-3</v>
      </c>
      <c r="AQ103" s="7">
        <f t="shared" si="27"/>
        <v>309.52380952380952</v>
      </c>
      <c r="AR103" s="7">
        <f t="shared" si="34"/>
        <v>3.0143430754878148E-3</v>
      </c>
      <c r="AT103" s="7">
        <f t="shared" si="35"/>
        <v>309.52380952380952</v>
      </c>
    </row>
    <row r="104" spans="1:46" x14ac:dyDescent="0.2">
      <c r="A104" s="7">
        <v>7</v>
      </c>
      <c r="D104" s="7">
        <f t="shared" si="16"/>
        <v>17</v>
      </c>
      <c r="E104" s="7">
        <f t="shared" si="7"/>
        <v>332.13962455703881</v>
      </c>
      <c r="F104" s="7">
        <f t="shared" si="32"/>
        <v>6.8674492482132283</v>
      </c>
      <c r="G104" s="7">
        <f t="shared" si="18"/>
        <v>0.31878155771246486</v>
      </c>
      <c r="H104" s="7">
        <f t="shared" si="18"/>
        <v>2.0779023839271802E-2</v>
      </c>
      <c r="M104" s="7">
        <f t="shared" si="19"/>
        <v>17</v>
      </c>
      <c r="N104" s="7">
        <f t="shared" si="8"/>
        <v>332.13962455703881</v>
      </c>
      <c r="O104" s="7">
        <f t="shared" si="9"/>
        <v>7</v>
      </c>
      <c r="P104" s="7">
        <f t="shared" si="6"/>
        <v>28.180536328125072</v>
      </c>
      <c r="Q104" s="7">
        <f>IF(Q103&gt;0,(Q103*(IF(LN(Q103)&gt;$B$15,EXP($B$13-$B$14*LN(Q103)),EXP($B$16))))*(100-$E$20)/100,0)</f>
        <v>48.836590464030358</v>
      </c>
      <c r="R104" s="7">
        <f>IF(Q103&gt;0,INT(EXP($B$18+$B$19*LN(Q103*(100-$E$20)/100))),0)</f>
        <v>2</v>
      </c>
      <c r="S104" s="7">
        <f>(IF(R104&gt;$O$17,$P$17,VLOOKUP(R104,$O$6:$P$16,2)))-(VLOOKUP(R104,$O$6:$T$16,3))-$F$20</f>
        <v>742.75</v>
      </c>
      <c r="T104" s="7">
        <f>IF(T103&gt;0,(T103*(IF(LN(T103)&gt;$E$17,EXP($E$14-$E$15*LN(T103)),EXP($E$16)))),0)</f>
        <v>6.8674492482132283</v>
      </c>
      <c r="V104" s="7">
        <f t="shared" si="20"/>
        <v>309.52380952380952</v>
      </c>
      <c r="W104" s="7">
        <f>IF(W103&gt;0,(W103*(IF(LN(W103)&gt;$B$15,EXP($B$13-$B$14*LN(W103)),EXP($B$16))))*(100-$E$20)/100,0)</f>
        <v>3.6325574050467884</v>
      </c>
      <c r="X104" s="7">
        <f>IF(W103&gt;0,INT(EXP($B$18+$B$19*LN(W103*(100-$E$20)/100))),0)</f>
        <v>0</v>
      </c>
      <c r="Y104" s="7">
        <f>(IF(X104&gt;$O$17,$P$17,VLOOKUP(X104,$O$6:$P$16,2)))-(VLOOKUP(X104,$O$6:$T$16,3))-$F$20</f>
        <v>1084</v>
      </c>
      <c r="Z104" s="7">
        <f>IF(Z103&gt;0,(Z103*(IF(LN(Z103)&gt;$E$17,EXP($E$14-$E$15*LN(Z103)),EXP($E$16)))),0)</f>
        <v>0.31878155771246486</v>
      </c>
      <c r="AB104" s="7">
        <f t="shared" si="22"/>
        <v>309.52380952380952</v>
      </c>
      <c r="AC104" s="7">
        <f>IF(AC103&gt;0,(AC103*(IF(LN(AC103)&gt;$E$17,EXP($E$14-$E$15*LN(AC103)),EXP($E$16)))),0)</f>
        <v>2.0779023839271809E-2</v>
      </c>
      <c r="AE104" s="7">
        <f t="shared" si="23"/>
        <v>309.52380952380952</v>
      </c>
      <c r="AF104" s="7">
        <f t="shared" si="36"/>
        <v>2.0779023839271802E-2</v>
      </c>
      <c r="AH104" s="7">
        <f t="shared" si="24"/>
        <v>309.52380952380952</v>
      </c>
      <c r="AI104" s="7">
        <f>IF(AI103&gt;0,(AI103*(IF(LN(AI103)&gt;$B$15,EXP($B$13-$B$14*LN(AI103)),EXP($B$16))))*(100-$E$20)/100,0)</f>
        <v>2.0779023839271812E-2</v>
      </c>
      <c r="AJ104" s="7">
        <f>IF(AI103&gt;0,INT(EXP($B$18+$B$19*LN(AI103*(100-$E$20)/100))),0)</f>
        <v>0</v>
      </c>
      <c r="AK104" s="7">
        <f>(IF(AJ104&gt;$O$17,$P$17,VLOOKUP(AJ104,$O$6:$P$16,2)))-(VLOOKUP(AJ104,$O$6:$T$16,3))-$F$20</f>
        <v>1084</v>
      </c>
      <c r="AL104" s="7">
        <f t="shared" si="31"/>
        <v>1.3544316516028593E-3</v>
      </c>
      <c r="AN104" s="7">
        <f t="shared" si="26"/>
        <v>309.52380952380952</v>
      </c>
      <c r="AO104" s="7">
        <f t="shared" si="33"/>
        <v>1.3544316516028597E-3</v>
      </c>
      <c r="AQ104" s="7">
        <f t="shared" si="27"/>
        <v>309.52380952380952</v>
      </c>
      <c r="AR104" s="7">
        <f t="shared" si="34"/>
        <v>1.3544316516028597E-3</v>
      </c>
      <c r="AT104" s="7">
        <f t="shared" si="35"/>
        <v>309.52380952380952</v>
      </c>
    </row>
    <row r="105" spans="1:46" x14ac:dyDescent="0.2">
      <c r="D105" s="7">
        <f t="shared" si="16"/>
        <v>18</v>
      </c>
      <c r="E105" s="7">
        <f t="shared" si="7"/>
        <v>332.14181230843911</v>
      </c>
      <c r="F105" s="7">
        <f t="shared" si="32"/>
        <v>3.0857438568272419</v>
      </c>
      <c r="G105" s="7">
        <f t="shared" si="18"/>
        <v>0.14323778710661611</v>
      </c>
      <c r="H105" s="7">
        <f t="shared" si="18"/>
        <v>9.3366172570670501E-3</v>
      </c>
      <c r="M105" s="7">
        <f t="shared" si="19"/>
        <v>18</v>
      </c>
      <c r="N105" s="7">
        <f t="shared" si="8"/>
        <v>332.14181230843911</v>
      </c>
      <c r="O105" s="7">
        <f t="shared" si="9"/>
        <v>7</v>
      </c>
      <c r="P105" s="7">
        <f t="shared" si="6"/>
        <v>28.180536328125072</v>
      </c>
      <c r="Q105" s="7">
        <f>IF(Q104&gt;0,(Q104*(IF(LN(Q104)&gt;$E$17,EXP($E$14-$E$15*LN(Q104)),EXP($E$16)))),0)</f>
        <v>9.5390312539329347</v>
      </c>
      <c r="S105" s="7">
        <f t="shared" si="28"/>
        <v>309.52380952380952</v>
      </c>
      <c r="T105" s="7">
        <f>IF(T104&gt;0,(T104*(IF(LN(T104)&gt;$E$17,EXP($E$14-$E$15*LN(T104)),EXP($E$16)))),0)</f>
        <v>3.0857438568272419</v>
      </c>
      <c r="V105" s="7">
        <f t="shared" si="20"/>
        <v>309.52380952380952</v>
      </c>
      <c r="W105" s="7">
        <f>IF(W104&gt;0,(W104*(IF(LN(W104)&gt;$E$17,EXP($E$14-$E$15*LN(W104)),EXP($E$16)))),0)</f>
        <v>1.6322132559060158</v>
      </c>
      <c r="Y105" s="7">
        <f>($D$7-$D$8)*$B$49</f>
        <v>309.52380952380952</v>
      </c>
      <c r="Z105" s="7">
        <f>IF(Z104&gt;0,(Z104*(IF(LN(Z104)&gt;$E$17,EXP($E$14-$E$15*LN(Z104)),EXP($E$16)))),0)</f>
        <v>0.14323778710661611</v>
      </c>
      <c r="AB105" s="7">
        <f t="shared" si="22"/>
        <v>309.52380952380952</v>
      </c>
      <c r="AC105" s="7">
        <f>IF(AC104&gt;0,(AC104*(IF(LN(AC104)&gt;$E$17,EXP($E$14-$E$15*LN(AC104)),EXP($E$16)))),0)</f>
        <v>9.3366172570670536E-3</v>
      </c>
      <c r="AE105" s="7">
        <f t="shared" si="23"/>
        <v>309.52380952380952</v>
      </c>
      <c r="AF105" s="7">
        <f t="shared" si="36"/>
        <v>9.3366172570670501E-3</v>
      </c>
      <c r="AH105" s="7">
        <f t="shared" si="24"/>
        <v>309.52380952380952</v>
      </c>
      <c r="AI105" s="7">
        <f t="shared" ref="AI105:AI111" si="37">IF(AI104&gt;0,(AI104*(IF(LN(AI104)&gt;$E$17,EXP($E$14-$E$15*LN(AI104)),EXP($E$16)))),0)</f>
        <v>9.3366172570670553E-3</v>
      </c>
      <c r="AK105" s="7">
        <f t="shared" si="25"/>
        <v>309.52380952380952</v>
      </c>
      <c r="AL105" s="7">
        <f t="shared" si="31"/>
        <v>6.0858537098229027E-4</v>
      </c>
      <c r="AN105" s="7">
        <f t="shared" si="26"/>
        <v>309.52380952380952</v>
      </c>
      <c r="AO105" s="7">
        <f t="shared" si="33"/>
        <v>6.0858537098229049E-4</v>
      </c>
      <c r="AQ105" s="7">
        <f t="shared" si="27"/>
        <v>309.52380952380952</v>
      </c>
      <c r="AR105" s="7">
        <f t="shared" si="34"/>
        <v>6.0858537098229049E-4</v>
      </c>
      <c r="AT105" s="7">
        <f t="shared" si="35"/>
        <v>309.52380952380952</v>
      </c>
    </row>
    <row r="106" spans="1:46" x14ac:dyDescent="0.2">
      <c r="D106" s="7">
        <f t="shared" si="16"/>
        <v>19</v>
      </c>
      <c r="E106" s="7">
        <f t="shared" si="7"/>
        <v>332.14299370018728</v>
      </c>
      <c r="F106" s="7">
        <f>(F105*(IF(LN(F105)&gt;$B$15,EXP($B$13-$B$14*LN(F105)),EXP($B$16))))*(100-$E$20)/100</f>
        <v>21.271216831389832</v>
      </c>
      <c r="G106" s="7">
        <f t="shared" si="18"/>
        <v>6.4360886503058934E-2</v>
      </c>
      <c r="H106" s="7">
        <f t="shared" si="18"/>
        <v>4.1952125604769125E-3</v>
      </c>
      <c r="M106" s="7">
        <f t="shared" si="19"/>
        <v>19</v>
      </c>
      <c r="N106" s="7">
        <f t="shared" si="8"/>
        <v>332.14299370018728</v>
      </c>
      <c r="O106" s="7">
        <f t="shared" si="9"/>
        <v>7</v>
      </c>
      <c r="P106" s="7">
        <f t="shared" si="6"/>
        <v>28.180536328125072</v>
      </c>
      <c r="Q106" s="7">
        <f>IF(Q105&gt;0,(Q105*(IF(LN(Q105)&gt;$B$15,EXP($B$13-$B$14*LN(Q105)),EXP($B$16))))*(100-$E$20)/100,0)</f>
        <v>48.836292354681042</v>
      </c>
      <c r="R106" s="7">
        <f>IF(Q105&gt;0,INT(EXP($B$18+$B$19*LN(Q105*(100-$E$20)/100))),0)</f>
        <v>2</v>
      </c>
      <c r="S106" s="7">
        <f>(IF(R106&gt;$O$17,$P$17,VLOOKUP(R106,$O$6:$P$16,2)))-(VLOOKUP(R106,$O$6:$T$16,3))-$F$20</f>
        <v>742.75</v>
      </c>
      <c r="T106" s="7">
        <f>IF(T105&gt;0,(T105*(IF(LN(T105)&gt;$B$15,EXP($B$13-$B$14*LN(T105)),EXP($B$16))))*(100-$E$20)/100,0)</f>
        <v>21.271216831389832</v>
      </c>
      <c r="U106" s="7">
        <f>IF(T105&gt;0,INT(EXP($B$18+$B$19*LN(T105*(100-$E$20)/100))),0)</f>
        <v>1</v>
      </c>
      <c r="V106" s="7">
        <f>(IF(U106&gt;$O$17,$P$17,VLOOKUP(U106,$O$6:$P$16,2)))-(VLOOKUP(U106,$O$6:$T$16,3))-$F$20</f>
        <v>909</v>
      </c>
      <c r="W106" s="7">
        <f>IF(W105&gt;0,(W105*(IF(LN(W105)&gt;$E$17,EXP($E$14-$E$15*LN(W105)),EXP($E$16)))),0)</f>
        <v>0.73340069149464759</v>
      </c>
      <c r="Y106" s="7">
        <f t="shared" si="21"/>
        <v>309.52380952380952</v>
      </c>
      <c r="Z106" s="7">
        <f>IF(Z105&gt;0,(Z105*(IF(LN(Z105)&gt;$E$17,EXP($E$14-$E$15*LN(Z105)),EXP($E$16)))),0)</f>
        <v>6.4360886503058934E-2</v>
      </c>
      <c r="AB106" s="7">
        <f t="shared" si="22"/>
        <v>309.52380952380952</v>
      </c>
      <c r="AC106" s="7">
        <f>IF(AC105&gt;0,(AC105*(IF(LN(AC105)&gt;$B$15,EXP($B$13-$B$14*LN(AC105)),EXP($B$16))))*(100-$E$20)/100,0)</f>
        <v>6.4360886503058948E-2</v>
      </c>
      <c r="AD106" s="7">
        <f>IF(AC105&gt;0,INT(EXP($B$18+$B$19*LN(AC105*(100-$E$20)/100))),0)</f>
        <v>0</v>
      </c>
      <c r="AE106" s="7">
        <f>(IF(AD106&gt;$O$17,$P$17,VLOOKUP(AD106,$O$6:$P$16,2)))-(VLOOKUP(AD106,$O$6:$T$16,3))-$F$20</f>
        <v>1084</v>
      </c>
      <c r="AF106" s="7">
        <f t="shared" si="36"/>
        <v>4.1952125604769125E-3</v>
      </c>
      <c r="AH106" s="7">
        <f t="shared" si="24"/>
        <v>309.52380952380952</v>
      </c>
      <c r="AI106" s="7">
        <f t="shared" si="37"/>
        <v>4.1952125604769143E-3</v>
      </c>
      <c r="AK106" s="7">
        <f t="shared" si="25"/>
        <v>309.52380952380952</v>
      </c>
      <c r="AL106" s="7">
        <f>IF(AL105&gt;0,(AL105*(IF(LN(AL105)&gt;$B$15,EXP($B$13-$B$14*LN(AL105)),EXP($B$16))))*(100-$E$20)/100,0)</f>
        <v>4.1952125604769134E-3</v>
      </c>
      <c r="AM106" s="7">
        <f>IF(AL105&gt;0,INT(EXP($B$18+$B$19*LN(AL105*(100-$E$20)/100))),0)</f>
        <v>0</v>
      </c>
      <c r="AN106" s="7">
        <f>(IF(AM106&gt;$O$17,$P$17,VLOOKUP(AM106,$O$6:$P$16,2)))-(VLOOKUP(AM106,$O$6:$T$16,3))-$F$20</f>
        <v>1084</v>
      </c>
      <c r="AO106" s="7">
        <f t="shared" si="33"/>
        <v>2.734550343203676E-4</v>
      </c>
      <c r="AQ106" s="7">
        <f t="shared" si="27"/>
        <v>309.52380952380952</v>
      </c>
      <c r="AR106" s="7">
        <f t="shared" si="34"/>
        <v>2.734550343203676E-4</v>
      </c>
      <c r="AT106" s="7">
        <f t="shared" si="35"/>
        <v>309.52380952380952</v>
      </c>
    </row>
    <row r="107" spans="1:46" x14ac:dyDescent="0.2">
      <c r="A107" s="7">
        <v>8</v>
      </c>
      <c r="D107" s="7">
        <f t="shared" si="16"/>
        <v>20</v>
      </c>
      <c r="E107" s="7">
        <f t="shared" si="7"/>
        <v>332.14363165347851</v>
      </c>
      <c r="F107" s="7">
        <f>(F106*(IF(LN(F106)&gt;$E$17,EXP($E$14-$E$15*LN(F106)),EXP($E$16))))</f>
        <v>6.8410548292987396</v>
      </c>
      <c r="G107" s="7">
        <f t="shared" si="18"/>
        <v>2.8919210462085537E-2</v>
      </c>
      <c r="H107" s="7">
        <f t="shared" si="18"/>
        <v>1.8850305140506477E-3</v>
      </c>
      <c r="M107" s="7">
        <f t="shared" si="19"/>
        <v>20</v>
      </c>
      <c r="N107" s="7">
        <f t="shared" si="8"/>
        <v>332.14363165347851</v>
      </c>
      <c r="O107" s="7">
        <f t="shared" si="9"/>
        <v>7</v>
      </c>
      <c r="P107" s="7">
        <f t="shared" si="6"/>
        <v>28.180536328125072</v>
      </c>
      <c r="Q107" s="7">
        <f>IF(Q106&gt;0,(Q106*(IF(LN(Q106)&gt;$E$17,EXP($E$14-$E$15*LN(Q106)),EXP($E$16)))),0)</f>
        <v>9.5390079625476787</v>
      </c>
      <c r="S107" s="7">
        <f t="shared" si="28"/>
        <v>309.52380952380952</v>
      </c>
      <c r="T107" s="7">
        <f>IF(T106&gt;0,(T106*(IF(LN(T106)&gt;$E$17,EXP($E$14-$E$15*LN(T106)),EXP($E$16)))),0)</f>
        <v>6.8410548292987396</v>
      </c>
      <c r="V107" s="7">
        <f t="shared" si="20"/>
        <v>309.52380952380952</v>
      </c>
      <c r="W107" s="7">
        <f>IF(W106&gt;0,(W106*(IF(LN(W106)&gt;$E$17,EXP($E$14-$E$15*LN(W106)),EXP($E$16)))),0)</f>
        <v>0.329538172992144</v>
      </c>
      <c r="Y107" s="7">
        <f t="shared" si="21"/>
        <v>309.52380952380952</v>
      </c>
      <c r="Z107" s="7">
        <f>IF(Z106&gt;0,(Z106*(IF(LN(Z106)&gt;$E$17,EXP($E$14-$E$15*LN(Z106)),EXP($E$16)))),0)</f>
        <v>2.8919210462085537E-2</v>
      </c>
      <c r="AB107" s="7">
        <f t="shared" si="22"/>
        <v>309.52380952380952</v>
      </c>
      <c r="AC107" s="7">
        <f>IF(AC106&gt;0,(AC106*(IF(LN(AC106)&gt;$E$17,EXP($E$14-$E$15*LN(AC106)),EXP($E$16)))),0)</f>
        <v>2.8919210462085544E-2</v>
      </c>
      <c r="AE107" s="7">
        <f>($D$7-$D$8)*$B$49</f>
        <v>309.52380952380952</v>
      </c>
      <c r="AF107" s="7">
        <f t="shared" si="36"/>
        <v>1.8850305140506477E-3</v>
      </c>
      <c r="AH107" s="7">
        <f t="shared" si="24"/>
        <v>309.52380952380952</v>
      </c>
      <c r="AI107" s="7">
        <f t="shared" si="37"/>
        <v>1.8850305140506486E-3</v>
      </c>
      <c r="AK107" s="7">
        <f t="shared" si="25"/>
        <v>309.52380952380952</v>
      </c>
      <c r="AL107" s="7">
        <f t="shared" ref="AL107:AL114" si="38">IF(AL106&gt;0,(AL106*(IF(LN(AL106)&gt;$E$17,EXP($E$14-$E$15*LN(AL106)),EXP($E$16)))),0)</f>
        <v>1.8850305140506482E-3</v>
      </c>
      <c r="AN107" s="7">
        <f t="shared" si="26"/>
        <v>309.52380952380952</v>
      </c>
      <c r="AO107" s="7">
        <f t="shared" si="33"/>
        <v>1.2287126730381004E-4</v>
      </c>
      <c r="AQ107" s="7">
        <f t="shared" si="27"/>
        <v>309.52380952380952</v>
      </c>
      <c r="AR107" s="7">
        <f t="shared" si="34"/>
        <v>1.2287126730381004E-4</v>
      </c>
      <c r="AT107" s="7">
        <f t="shared" si="35"/>
        <v>309.52380952380952</v>
      </c>
    </row>
    <row r="108" spans="1:46" x14ac:dyDescent="0.2">
      <c r="D108" s="7">
        <f t="shared" si="16"/>
        <v>21</v>
      </c>
      <c r="E108" s="7">
        <f t="shared" si="7"/>
        <v>332.14397614876538</v>
      </c>
      <c r="F108" s="7">
        <f t="shared" ref="F108:F114" si="39">(F107*(IF(LN(F107)&gt;$E$17,EXP($E$14-$E$15*LN(F107)),EXP($E$16))))</f>
        <v>3.0738840799179186</v>
      </c>
      <c r="G108" s="7">
        <f>(G107*(IF(LN(G107)&gt;$B$15,EXP($B$13-$B$14*LN(G107)),EXP($B$16))))*(100-$E$20)/100</f>
        <v>0.19935121801201994</v>
      </c>
      <c r="H108" s="7">
        <f>(H107*(IF(LN(H107)&gt;$E$17,EXP($E$14-$E$15*LN(H107)),EXP($E$16))))</f>
        <v>8.4699880820773117E-4</v>
      </c>
      <c r="M108" s="7">
        <f t="shared" si="19"/>
        <v>21</v>
      </c>
      <c r="N108" s="7">
        <f t="shared" si="8"/>
        <v>332.14397614876538</v>
      </c>
      <c r="O108" s="7">
        <f t="shared" si="9"/>
        <v>7</v>
      </c>
      <c r="P108" s="7">
        <f t="shared" si="6"/>
        <v>28.180536328125072</v>
      </c>
      <c r="Q108" s="7">
        <f>IF(Q107&gt;0,(Q107*(IF(LN(Q107)&gt;$B$15,EXP($B$13-$B$14*LN(Q107)),EXP($B$16))))*(100-$E$20)/100,0)</f>
        <v>48.836227963300573</v>
      </c>
      <c r="R108" s="7">
        <f>IF(Q107&gt;0,INT(EXP($B$18+$B$19*LN(Q107*(100-$E$20)/100))),0)</f>
        <v>2</v>
      </c>
      <c r="S108" s="7">
        <f>(IF(R108&gt;$O$17,$P$17,VLOOKUP(R108,$O$6:$P$16,2)))-(VLOOKUP(R108,$O$6:$T$16,3))-$F$20</f>
        <v>742.75</v>
      </c>
      <c r="T108" s="7">
        <f>IF(T107&gt;0,(T107*(IF(LN(T107)&gt;$E$17,EXP($E$14-$E$15*LN(T107)),EXP($E$16)))),0)</f>
        <v>3.0738840799179186</v>
      </c>
      <c r="V108" s="7">
        <f t="shared" si="20"/>
        <v>309.52380952380952</v>
      </c>
      <c r="W108" s="7">
        <f>IF(W107&gt;0,(W107*(IF(LN(W107)&gt;$B$15,EXP($B$13-$B$14*LN(W107)),EXP($B$16))))*(100-$E$20)/100,0)</f>
        <v>2.2716331157646024</v>
      </c>
      <c r="X108" s="7">
        <f>IF(W107&gt;0,INT(EXP($B$18+$B$19*LN(W107*(100-$E$20)/100))),0)</f>
        <v>0</v>
      </c>
      <c r="Y108" s="7">
        <f>(IF(X108&gt;$O$17,$P$17,VLOOKUP(X108,$O$6:$P$16,2)))-(VLOOKUP(X108,$O$6:$T$16,3))-$F$20</f>
        <v>1084</v>
      </c>
      <c r="Z108" s="7">
        <f>IF(Z107&gt;0,(Z107*(IF(LN(Z107)&gt;$B$15,EXP($B$13-$B$14*LN(Z107)),EXP($B$16))))*(100-$E$20)/100,0)</f>
        <v>0.19935121801201994</v>
      </c>
      <c r="AA108" s="7">
        <f>IF(Z107&gt;0,INT(EXP($B$18+$B$19*LN(Z107*(100-$E$20)/100))),0)</f>
        <v>0</v>
      </c>
      <c r="AB108" s="7">
        <f>(IF(AA108&gt;$O$17,$P$17,VLOOKUP(AA108,$O$6:$P$16,2)))-(VLOOKUP(AA108,$O$6:$T$16,3))-$F$20</f>
        <v>1084</v>
      </c>
      <c r="AC108" s="7">
        <f>IF(AC107&gt;0,(AC107*(IF(LN(AC107)&gt;$E$17,EXP($E$14-$E$15*LN(AC107)),EXP($E$16)))),0)</f>
        <v>1.2994238880016815E-2</v>
      </c>
      <c r="AE108" s="7">
        <f t="shared" si="23"/>
        <v>309.52380952380952</v>
      </c>
      <c r="AF108" s="7">
        <f t="shared" si="36"/>
        <v>8.4699880820773117E-4</v>
      </c>
      <c r="AH108" s="7">
        <f t="shared" si="24"/>
        <v>309.52380952380952</v>
      </c>
      <c r="AI108" s="7">
        <f t="shared" si="37"/>
        <v>8.469988082077316E-4</v>
      </c>
      <c r="AK108" s="7">
        <f t="shared" si="25"/>
        <v>309.52380952380952</v>
      </c>
      <c r="AL108" s="7">
        <f t="shared" si="38"/>
        <v>8.4699880820773138E-4</v>
      </c>
      <c r="AN108" s="7">
        <f t="shared" si="26"/>
        <v>309.52380952380952</v>
      </c>
      <c r="AO108" s="7">
        <f>IF(AO107&gt;0,(AO107*(IF(LN(AO107)&gt;$B$15,EXP($B$13-$B$14*LN(AO107)),EXP($B$16))))*(100-$E$20)/100,0)</f>
        <v>8.469988082077316E-4</v>
      </c>
      <c r="AP108" s="7">
        <f>IF(AO107&gt;0,INT(EXP($B$18+$B$19*LN(AO107*(100-$E$20)/100))),0)</f>
        <v>0</v>
      </c>
      <c r="AQ108" s="7">
        <f>(IF(AP108&gt;$O$17,$P$17,VLOOKUP(AP108,$O$6:$P$16,2)))-(VLOOKUP(AP108,$O$6:$T$16,3))-$F$20</f>
        <v>1084</v>
      </c>
      <c r="AR108" s="7">
        <f t="shared" si="34"/>
        <v>5.5209619257391201E-5</v>
      </c>
      <c r="AT108" s="7">
        <f t="shared" si="35"/>
        <v>309.52380952380952</v>
      </c>
    </row>
    <row r="109" spans="1:46" x14ac:dyDescent="0.2">
      <c r="D109" s="7">
        <f t="shared" si="16"/>
        <v>22</v>
      </c>
      <c r="E109" s="7">
        <f t="shared" si="7"/>
        <v>332.1441621763687</v>
      </c>
      <c r="F109" s="7">
        <f>(F108*(IF(LN(F108)&gt;$B$15,EXP($B$13-$B$14*LN(F108)),EXP($B$16))))*(100-$E$20)/100</f>
        <v>21.189462836918782</v>
      </c>
      <c r="G109" s="7">
        <f>(G108*(IF(LN(G108)&gt;$E$17,EXP($E$14-$E$15*LN(G108)),EXP($E$16))))</f>
        <v>8.9574276284847321E-2</v>
      </c>
      <c r="H109" s="7">
        <f>(H108*(IF(LN(H108)&gt;$B$15,EXP($B$13-$B$14*LN(H108)),EXP($B$16))))*(100-$E$20)/100</f>
        <v>5.8386878954496783E-3</v>
      </c>
      <c r="M109" s="7">
        <f t="shared" si="19"/>
        <v>22</v>
      </c>
      <c r="N109" s="7">
        <f t="shared" si="8"/>
        <v>332.1441621763687</v>
      </c>
      <c r="O109" s="7">
        <f t="shared" si="9"/>
        <v>7</v>
      </c>
      <c r="P109" s="7">
        <f t="shared" si="6"/>
        <v>28.180536328125072</v>
      </c>
      <c r="Q109" s="7">
        <f>IF(Q108&gt;0,(Q108*(IF(LN(Q108)&gt;$E$17,EXP($E$14-$E$15*LN(Q108)),EXP($E$16)))),0)</f>
        <v>9.539002931615931</v>
      </c>
      <c r="S109" s="7">
        <f t="shared" si="28"/>
        <v>309.52380952380952</v>
      </c>
      <c r="T109" s="7">
        <f>IF(T108&gt;0,(T108*(IF(LN(T108)&gt;$B$15,EXP($B$13-$B$14*LN(T108)),EXP($B$16))))*(100-$E$20)/100,0)</f>
        <v>21.189462836918782</v>
      </c>
      <c r="U109" s="7">
        <f>IF(T108&gt;0,INT(EXP($B$18+$B$19*LN(T108*(100-$E$20)/100))),0)</f>
        <v>1</v>
      </c>
      <c r="V109" s="7">
        <f>(IF(U109&gt;$O$17,$P$17,VLOOKUP(U109,$O$6:$P$16,2)))-(VLOOKUP(U109,$O$6:$T$16,3))-$F$20</f>
        <v>909</v>
      </c>
      <c r="W109" s="7">
        <f>IF(W108&gt;0,(W108*(IF(LN(W108)&gt;$E$17,EXP($E$14-$E$15*LN(W108)),EXP($E$16)))),0)</f>
        <v>1.0207105547608852</v>
      </c>
      <c r="Y109" s="7">
        <f t="shared" si="21"/>
        <v>309.52380952380952</v>
      </c>
      <c r="Z109" s="7">
        <f>IF(Z108&gt;0,(Z108*(IF(LN(Z108)&gt;$E$17,EXP($E$14-$E$15*LN(Z108)),EXP($E$16)))),0)</f>
        <v>8.9574276284847321E-2</v>
      </c>
      <c r="AB109" s="7">
        <f>($D$7-$D$8)*$B$49</f>
        <v>309.52380952380952</v>
      </c>
      <c r="AC109" s="7">
        <f>IF(AC108&gt;0,(AC108*(IF(LN(AC108)&gt;$E$17,EXP($E$14-$E$15*LN(AC108)),EXP($E$16)))),0)</f>
        <v>5.8386878954496809E-3</v>
      </c>
      <c r="AE109" s="7">
        <f t="shared" si="23"/>
        <v>309.52380952380952</v>
      </c>
      <c r="AF109" s="7">
        <f>IF(AF108&gt;0,(AF108*(IF(LN(AF108)&gt;$B$15,EXP($B$13-$B$14*LN(AF108)),EXP($B$16))))*(100-$E$20)/100,0)</f>
        <v>5.8386878954496783E-3</v>
      </c>
      <c r="AG109" s="7">
        <f>IF(AF108&gt;0,INT(EXP($B$18+$B$19*LN(AF108*(100-$E$20)/100))),0)</f>
        <v>0</v>
      </c>
      <c r="AH109" s="7">
        <f>(IF(AG109&gt;$O$17,$P$17,VLOOKUP(AG109,$O$6:$P$16,2)))-(VLOOKUP(AG109,$O$6:$T$16,3))-$F$20</f>
        <v>1084</v>
      </c>
      <c r="AI109" s="7">
        <f t="shared" si="37"/>
        <v>3.8058109710050126E-4</v>
      </c>
      <c r="AK109" s="7">
        <f t="shared" si="25"/>
        <v>309.52380952380952</v>
      </c>
      <c r="AL109" s="7">
        <f t="shared" si="38"/>
        <v>3.8058109710050115E-4</v>
      </c>
      <c r="AN109" s="7">
        <f t="shared" si="26"/>
        <v>309.52380952380952</v>
      </c>
      <c r="AO109" s="7">
        <f t="shared" ref="AO109:AO117" si="40">IF(AO108&gt;0,(AO108*(IF(LN(AO108)&gt;$E$17,EXP($E$14-$E$15*LN(AO108)),EXP($E$16)))),0)</f>
        <v>3.8058109710050126E-4</v>
      </c>
      <c r="AQ109" s="7">
        <f t="shared" si="27"/>
        <v>309.52380952380952</v>
      </c>
      <c r="AR109" s="7">
        <f t="shared" si="34"/>
        <v>2.4807281030229796E-5</v>
      </c>
      <c r="AT109" s="7">
        <f t="shared" si="35"/>
        <v>309.52380952380952</v>
      </c>
    </row>
    <row r="110" spans="1:46" x14ac:dyDescent="0.2">
      <c r="A110" s="7">
        <v>9</v>
      </c>
      <c r="D110" s="7">
        <f t="shared" si="16"/>
        <v>23</v>
      </c>
      <c r="E110" s="7">
        <f t="shared" si="7"/>
        <v>332.14426263131782</v>
      </c>
      <c r="F110" s="7">
        <f t="shared" si="39"/>
        <v>6.8305254880766739</v>
      </c>
      <c r="G110" s="7">
        <f>(G109*(IF(LN(G109)&gt;$E$17,EXP($E$14-$E$15*LN(G109)),EXP($E$16))))</f>
        <v>4.0248316774620249E-2</v>
      </c>
      <c r="H110" s="7">
        <f t="shared" ref="H110:H115" si="41">(H109*(IF(LN(H109)&gt;$E$17,EXP($E$14-$E$15*LN(H109)),EXP($E$16))))</f>
        <v>2.6234915838661645E-3</v>
      </c>
      <c r="M110" s="7">
        <f t="shared" si="19"/>
        <v>23</v>
      </c>
      <c r="N110" s="7">
        <f t="shared" si="8"/>
        <v>332.14426263131782</v>
      </c>
      <c r="O110" s="7">
        <f t="shared" si="9"/>
        <v>7</v>
      </c>
      <c r="P110" s="7">
        <f t="shared" si="6"/>
        <v>28.180536328125072</v>
      </c>
      <c r="Q110" s="7">
        <f>IF(Q109&gt;0,(Q109*(IF(LN(Q109)&gt;$B$15,EXP($B$13-$B$14*LN(Q109)),EXP($B$16))))*(100-$E$20)/100,0)</f>
        <v>48.836214054773535</v>
      </c>
      <c r="R110" s="7">
        <f>IF(Q109&gt;0,INT(EXP($B$18+$B$19*LN(Q109*(100-$E$20)/100))),0)</f>
        <v>2</v>
      </c>
      <c r="S110" s="7">
        <f>(IF(R110&gt;$O$17,$P$17,VLOOKUP(R110,$O$6:$P$16,2)))-(VLOOKUP(R110,$O$6:$T$16,3))-$F$20</f>
        <v>742.75</v>
      </c>
      <c r="T110" s="7">
        <f>IF(T109&gt;0,(T109*(IF(LN(T109)&gt;$E$17,EXP($E$14-$E$15*LN(T109)),EXP($E$16)))),0)</f>
        <v>6.8305254880766739</v>
      </c>
      <c r="V110" s="7">
        <f t="shared" si="20"/>
        <v>309.52380952380952</v>
      </c>
      <c r="W110" s="7">
        <f>IF(W109&gt;0,(W109*(IF(LN(W109)&gt;$E$17,EXP($E$14-$E$15*LN(W109)),EXP($E$16)))),0)</f>
        <v>0.45863481623422314</v>
      </c>
      <c r="Y110" s="7">
        <f t="shared" si="21"/>
        <v>309.52380952380952</v>
      </c>
      <c r="Z110" s="7">
        <f>IF(Z109&gt;0,(Z109*(IF(LN(Z109)&gt;$E$17,EXP($E$14-$E$15*LN(Z109)),EXP($E$16)))),0)</f>
        <v>4.0248316774620249E-2</v>
      </c>
      <c r="AB110" s="7">
        <f t="shared" si="22"/>
        <v>309.52380952380952</v>
      </c>
      <c r="AC110" s="7">
        <f>IF(AC109&gt;0,(AC109*(IF(LN(AC109)&gt;$E$17,EXP($E$14-$E$15*LN(AC109)),EXP($E$16)))),0)</f>
        <v>2.6234915838661654E-3</v>
      </c>
      <c r="AE110" s="7">
        <f t="shared" si="23"/>
        <v>309.52380952380952</v>
      </c>
      <c r="AF110" s="7">
        <f t="shared" ref="AF110:AF115" si="42">IF(AF109&gt;0,(AF109*(IF(LN(AF109)&gt;$E$17,EXP($E$14-$E$15*LN(AF109)),EXP($E$16)))),0)</f>
        <v>2.6234915838661645E-3</v>
      </c>
      <c r="AH110" s="7">
        <f>($D$7-$D$8)*$B$49</f>
        <v>309.52380952380952</v>
      </c>
      <c r="AI110" s="7">
        <f t="shared" si="37"/>
        <v>1.7100611012276396E-4</v>
      </c>
      <c r="AK110" s="7">
        <f t="shared" si="25"/>
        <v>309.52380952380952</v>
      </c>
      <c r="AL110" s="7">
        <f t="shared" si="38"/>
        <v>1.710061101227639E-4</v>
      </c>
      <c r="AN110" s="7">
        <f t="shared" si="26"/>
        <v>309.52380952380952</v>
      </c>
      <c r="AO110" s="7">
        <f t="shared" si="40"/>
        <v>1.7100611012276396E-4</v>
      </c>
      <c r="AQ110" s="7">
        <f t="shared" si="27"/>
        <v>309.52380952380952</v>
      </c>
      <c r="AR110" s="7">
        <f>IF(AR109&gt;0,(AR109*(IF(LN(AR109)&gt;$B$15,EXP($B$13-$B$14*LN(AR109)),EXP($B$16))))*(100-$E$20)/100,0)</f>
        <v>1.7100611012276396E-4</v>
      </c>
      <c r="AS110" s="7">
        <f>IF(AR109&gt;0,INT(EXP($B$18+$B$19*LN(AR109*(100-$E$20)/100))),0)</f>
        <v>0</v>
      </c>
      <c r="AT110" s="7">
        <f>(IF(AS110&gt;$O$17,$P$17,VLOOKUP(AS110,$O$6:$P$16,2)))-(VLOOKUP(AS110,$O$6:$T$16,3))-$F$20</f>
        <v>1084</v>
      </c>
    </row>
    <row r="111" spans="1:46" x14ac:dyDescent="0.2">
      <c r="D111" s="7">
        <f t="shared" si="16"/>
        <v>24</v>
      </c>
      <c r="E111" s="7">
        <f t="shared" si="7"/>
        <v>332.14431687700301</v>
      </c>
      <c r="F111" s="7">
        <f t="shared" si="39"/>
        <v>3.0691529419337713</v>
      </c>
      <c r="G111" s="7">
        <f>(G110*(IF(LN(G110)&gt;$E$17,EXP($E$14-$E$15*LN(G110)),EXP($E$16))))</f>
        <v>1.808473448380191E-2</v>
      </c>
      <c r="H111" s="7">
        <f t="shared" si="41"/>
        <v>1.1788107557488326E-3</v>
      </c>
      <c r="M111" s="7">
        <f t="shared" si="19"/>
        <v>24</v>
      </c>
      <c r="N111" s="7">
        <f t="shared" si="8"/>
        <v>332.14431687700301</v>
      </c>
      <c r="O111" s="7">
        <f t="shared" si="9"/>
        <v>7</v>
      </c>
      <c r="P111" s="7">
        <f t="shared" si="6"/>
        <v>28.180536328125072</v>
      </c>
      <c r="Q111" s="7">
        <f>IF(Q110&gt;0,(Q110*(IF(LN(Q110)&gt;$E$17,EXP($E$14-$E$15*LN(Q110)),EXP($E$16)))),0)</f>
        <v>9.5390018449350258</v>
      </c>
      <c r="S111" s="7">
        <f t="shared" si="28"/>
        <v>309.52380952380952</v>
      </c>
      <c r="T111" s="7">
        <f>IF(T110&gt;0,(T110*(IF(LN(T110)&gt;$E$17,EXP($E$14-$E$15*LN(T110)),EXP($E$16)))),0)</f>
        <v>3.0691529419337713</v>
      </c>
      <c r="V111" s="7">
        <f t="shared" si="20"/>
        <v>309.52380952380952</v>
      </c>
      <c r="W111" s="7">
        <f>IF(W110&gt;0,(W110*(IF(LN(W110)&gt;$E$17,EXP($E$14-$E$15*LN(W110)),EXP($E$16)))),0)</f>
        <v>0.20607790688661576</v>
      </c>
      <c r="Y111" s="7">
        <f t="shared" si="21"/>
        <v>309.52380952380952</v>
      </c>
      <c r="Z111" s="7">
        <f>IF(Z110&gt;0,(Z110*(IF(LN(Z110)&gt;$E$17,EXP($E$14-$E$15*LN(Z110)),EXP($E$16)))),0)</f>
        <v>1.808473448380191E-2</v>
      </c>
      <c r="AB111" s="7">
        <f t="shared" si="22"/>
        <v>309.52380952380952</v>
      </c>
      <c r="AC111" s="7">
        <f>IF(AC110&gt;0,(AC110*(IF(LN(AC110)&gt;$E$17,EXP($E$14-$E$15*LN(AC110)),EXP($E$16)))),0)</f>
        <v>1.1788107557488331E-3</v>
      </c>
      <c r="AE111" s="7">
        <f t="shared" si="23"/>
        <v>309.52380952380952</v>
      </c>
      <c r="AF111" s="7">
        <f t="shared" si="42"/>
        <v>1.1788107557488326E-3</v>
      </c>
      <c r="AH111" s="7">
        <f t="shared" si="24"/>
        <v>309.52380952380952</v>
      </c>
      <c r="AI111" s="7">
        <f t="shared" si="37"/>
        <v>7.6837998319177051E-5</v>
      </c>
      <c r="AK111" s="7">
        <f t="shared" si="25"/>
        <v>309.52380952380952</v>
      </c>
      <c r="AL111" s="7">
        <f t="shared" si="38"/>
        <v>7.6837998319177024E-5</v>
      </c>
      <c r="AN111" s="7">
        <f t="shared" si="26"/>
        <v>309.52380952380952</v>
      </c>
      <c r="AO111" s="7">
        <f t="shared" si="40"/>
        <v>7.6837998319177051E-5</v>
      </c>
      <c r="AQ111" s="7">
        <f t="shared" si="27"/>
        <v>309.52380952380952</v>
      </c>
      <c r="AR111" s="7">
        <f t="shared" ref="AR111:AR120" si="43">IF(AR110&gt;0,(AR110*(IF(LN(AR110)&gt;$E$17,EXP($E$14-$E$15*LN(AR110)),EXP($E$16)))),0)</f>
        <v>7.6837998319177051E-5</v>
      </c>
      <c r="AT111" s="7">
        <f t="shared" ref="AT111:AT120" si="44">($D$7-$D$8)*$B$49</f>
        <v>309.52380952380952</v>
      </c>
    </row>
    <row r="112" spans="1:46" x14ac:dyDescent="0.2">
      <c r="D112" s="7">
        <f t="shared" si="16"/>
        <v>25</v>
      </c>
      <c r="E112" s="7">
        <f t="shared" si="7"/>
        <v>332.14434616967674</v>
      </c>
      <c r="F112" s="7">
        <f>(F111*(IF(LN(F111)&gt;$B$15,EXP($B$13-$B$14*LN(F111)),EXP($B$16))))*(100-$E$20)/100</f>
        <v>21.156849286802704</v>
      </c>
      <c r="G112" s="7">
        <f>(G111*(IF(LN(G111)&gt;$E$17,EXP($E$14-$E$15*LN(G111)),EXP($E$16))))</f>
        <v>8.1259950119417085E-3</v>
      </c>
      <c r="H112" s="7">
        <f t="shared" si="41"/>
        <v>5.2967381577086203E-4</v>
      </c>
      <c r="M112" s="7">
        <f t="shared" si="19"/>
        <v>25</v>
      </c>
      <c r="N112" s="7">
        <f t="shared" si="8"/>
        <v>332.14434616967674</v>
      </c>
      <c r="O112" s="7">
        <f t="shared" si="9"/>
        <v>7</v>
      </c>
      <c r="P112" s="7">
        <f t="shared" si="6"/>
        <v>28.180536328125072</v>
      </c>
      <c r="Q112" s="7">
        <f>IF(Q111&gt;0,(Q111*(IF(LN(Q111)&gt;$B$15,EXP($B$13-$B$14*LN(Q111)),EXP($B$16))))*(100-$E$20)/100,0)</f>
        <v>48.836211050532235</v>
      </c>
      <c r="R112" s="7">
        <f>IF(Q111&gt;0,INT(EXP($B$18+$B$19*LN(Q111*(100-$E$20)/100))),0)</f>
        <v>2</v>
      </c>
      <c r="S112" s="7">
        <f>(IF(R112&gt;$O$17,$P$17,VLOOKUP(R112,$O$6:$P$16,2)))-(VLOOKUP(R112,$O$6:$T$16,3))-$F$20</f>
        <v>742.75</v>
      </c>
      <c r="T112" s="7">
        <f>IF(T111&gt;0,(T111*(IF(LN(T111)&gt;$B$15,EXP($B$13-$B$14*LN(T111)),EXP($B$16))))*(100-$E$20)/100,0)</f>
        <v>21.156849286802704</v>
      </c>
      <c r="U112" s="7">
        <f>IF(T111&gt;0,INT(EXP($B$18+$B$19*LN(T111*(100-$E$20)/100))),0)</f>
        <v>1</v>
      </c>
      <c r="V112" s="7">
        <f>(IF(U112&gt;$O$17,$P$17,VLOOKUP(U112,$O$6:$P$16,2)))-(VLOOKUP(U112,$O$6:$T$16,3))-$F$20</f>
        <v>909</v>
      </c>
      <c r="W112" s="7">
        <f>IF(W111&gt;0,(W111*(IF(LN(W111)&gt;$B$15,EXP($B$13-$B$14*LN(W111)),EXP($B$16))))*(100-$E$20)/100,0)</f>
        <v>1.4205741127364038</v>
      </c>
      <c r="X112" s="7">
        <f>IF(W111&gt;0,INT(EXP($B$18+$B$19*LN(W111*(100-$E$20)/100))),0)</f>
        <v>0</v>
      </c>
      <c r="Y112" s="7">
        <f>(IF(X112&gt;$O$17,$P$17,VLOOKUP(X112,$O$6:$P$16,2)))-(VLOOKUP(X112,$O$6:$T$16,3))-$F$20</f>
        <v>1084</v>
      </c>
      <c r="Z112" s="7">
        <f>IF(Z111&gt;0,(Z111*(IF(LN(Z111)&gt;$E$17,EXP($E$14-$E$15*LN(Z111)),EXP($E$16)))),0)</f>
        <v>8.1259950119417085E-3</v>
      </c>
      <c r="AB112" s="7">
        <f t="shared" si="22"/>
        <v>309.52380952380952</v>
      </c>
      <c r="AC112" s="7">
        <f>IF(AC111&gt;0,(AC111*(IF(LN(AC111)&gt;$B$15,EXP($B$13-$B$14*LN(AC111)),EXP($B$16))))*(100-$E$20)/100,0)</f>
        <v>8.1259950119417119E-3</v>
      </c>
      <c r="AD112" s="7">
        <f>IF(AC111&gt;0,INT(EXP($B$18+$B$19*LN(AC111*(100-$E$20)/100))),0)</f>
        <v>0</v>
      </c>
      <c r="AE112" s="7">
        <f>(IF(AD112&gt;$O$17,$P$17,VLOOKUP(AD112,$O$6:$P$16,2)))-(VLOOKUP(AD112,$O$6:$T$16,3))-$F$20</f>
        <v>1084</v>
      </c>
      <c r="AF112" s="7">
        <f t="shared" si="42"/>
        <v>5.2967381577086203E-4</v>
      </c>
      <c r="AH112" s="7">
        <f t="shared" si="24"/>
        <v>309.52380952380952</v>
      </c>
      <c r="AI112" s="7">
        <f>IF(AI111&gt;0,(AI111*(IF(LN(AI111)&gt;$B$15,EXP($B$13-$B$14*LN(AI111)),EXP($B$16))))*(100-$E$20)/100,0)</f>
        <v>5.2967381577086225E-4</v>
      </c>
      <c r="AJ112" s="7">
        <f>IF(AI111&gt;0,INT(EXP($B$18+$B$19*LN(AI111*(100-$E$20)/100))),0)</f>
        <v>0</v>
      </c>
      <c r="AK112" s="7">
        <f>(IF(AJ112&gt;$O$17,$P$17,VLOOKUP(AJ112,$O$6:$P$16,2)))-(VLOOKUP(AJ112,$O$6:$T$16,3))-$F$20</f>
        <v>1084</v>
      </c>
      <c r="AL112" s="7">
        <f t="shared" si="38"/>
        <v>3.4525538189596627E-5</v>
      </c>
      <c r="AN112" s="7">
        <f t="shared" si="26"/>
        <v>309.52380952380952</v>
      </c>
      <c r="AO112" s="7">
        <f t="shared" si="40"/>
        <v>3.4525538189596633E-5</v>
      </c>
      <c r="AQ112" s="7">
        <f t="shared" si="27"/>
        <v>309.52380952380952</v>
      </c>
      <c r="AR112" s="7">
        <f t="shared" si="43"/>
        <v>3.4525538189596633E-5</v>
      </c>
      <c r="AT112" s="7">
        <f t="shared" si="44"/>
        <v>309.52380952380952</v>
      </c>
    </row>
    <row r="113" spans="1:46" x14ac:dyDescent="0.2">
      <c r="A113" s="7">
        <v>10</v>
      </c>
      <c r="D113" s="7">
        <f t="shared" si="16"/>
        <v>26</v>
      </c>
      <c r="E113" s="7">
        <f t="shared" si="7"/>
        <v>332.14436198772171</v>
      </c>
      <c r="F113" s="7">
        <f t="shared" si="39"/>
        <v>6.8263182907020532</v>
      </c>
      <c r="G113" s="7">
        <f>(G112*(IF(LN(G112)&gt;$B$15,EXP($B$13-$B$14*LN(G112)),EXP($B$16))))*(100-$E$20)/100</f>
        <v>5.6015602684381015E-2</v>
      </c>
      <c r="H113" s="7">
        <f t="shared" si="41"/>
        <v>2.3799778696033749E-4</v>
      </c>
      <c r="M113" s="7">
        <f t="shared" si="19"/>
        <v>26</v>
      </c>
      <c r="N113" s="7">
        <f t="shared" si="8"/>
        <v>332.14436198772171</v>
      </c>
      <c r="O113" s="7">
        <f t="shared" si="9"/>
        <v>7</v>
      </c>
      <c r="P113" s="7">
        <f t="shared" si="6"/>
        <v>28.180536328125072</v>
      </c>
      <c r="Q113" s="7">
        <f>IF(Q112&gt;0,(Q112*(IF(LN(Q112)&gt;$E$17,EXP($E$14-$E$15*LN(Q112)),EXP($E$16)))),0)</f>
        <v>9.5390016102119617</v>
      </c>
      <c r="S113" s="7">
        <f t="shared" si="28"/>
        <v>309.52380952380952</v>
      </c>
      <c r="T113" s="7">
        <f>IF(T112&gt;0,(T112*(IF(LN(T112)&gt;$E$17,EXP($E$14-$E$15*LN(T112)),EXP($E$16)))),0)</f>
        <v>6.8263182907020532</v>
      </c>
      <c r="V113" s="7">
        <f t="shared" si="20"/>
        <v>309.52380952380952</v>
      </c>
      <c r="W113" s="7">
        <f>IF(W112&gt;0,(W112*(IF(LN(W112)&gt;$E$17,EXP($E$14-$E$15*LN(W112)),EXP($E$16)))),0)</f>
        <v>0.63830509452758943</v>
      </c>
      <c r="Y113" s="7">
        <f t="shared" si="21"/>
        <v>309.52380952380952</v>
      </c>
      <c r="Z113" s="7">
        <f>IF(Z112&gt;0,(Z112*(IF(LN(Z112)&gt;$B$15,EXP($B$13-$B$14*LN(Z112)),EXP($B$16))))*(100-$E$20)/100,0)</f>
        <v>5.6015602684381015E-2</v>
      </c>
      <c r="AA113" s="7">
        <f>IF(Z112&gt;0,INT(EXP($B$18+$B$19*LN(Z112*(100-$E$20)/100))),0)</f>
        <v>0</v>
      </c>
      <c r="AB113" s="7">
        <f>(IF(AA113&gt;$O$17,$P$17,VLOOKUP(AA113,$O$6:$P$16,2)))-(VLOOKUP(AA113,$O$6:$T$16,3))-$F$20</f>
        <v>1084</v>
      </c>
      <c r="AC113" s="7">
        <f>IF(AC112&gt;0,(AC112*(IF(LN(AC112)&gt;$E$17,EXP($E$14-$E$15*LN(AC112)),EXP($E$16)))),0)</f>
        <v>3.6512449211374789E-3</v>
      </c>
      <c r="AE113" s="7">
        <f t="shared" si="23"/>
        <v>309.52380952380952</v>
      </c>
      <c r="AF113" s="7">
        <f t="shared" si="42"/>
        <v>2.3799778696033749E-4</v>
      </c>
      <c r="AH113" s="7">
        <f t="shared" si="24"/>
        <v>309.52380952380952</v>
      </c>
      <c r="AI113" s="7">
        <f t="shared" ref="AI113:AI119" si="45">IF(AI112&gt;0,(AI112*(IF(LN(AI112)&gt;$E$17,EXP($E$14-$E$15*LN(AI112)),EXP($E$16)))),0)</f>
        <v>2.379977869603376E-4</v>
      </c>
      <c r="AK113" s="7">
        <f>($D$7-$D$8)*$B$49</f>
        <v>309.52380952380952</v>
      </c>
      <c r="AL113" s="7">
        <f t="shared" si="38"/>
        <v>1.5513324310321025E-5</v>
      </c>
      <c r="AN113" s="7">
        <f t="shared" si="26"/>
        <v>309.52380952380952</v>
      </c>
      <c r="AO113" s="7">
        <f t="shared" si="40"/>
        <v>1.5513324310321029E-5</v>
      </c>
      <c r="AQ113" s="7">
        <f t="shared" si="27"/>
        <v>309.52380952380952</v>
      </c>
      <c r="AR113" s="7">
        <f t="shared" si="43"/>
        <v>1.5513324310321029E-5</v>
      </c>
      <c r="AT113" s="7">
        <f t="shared" si="44"/>
        <v>309.52380952380952</v>
      </c>
    </row>
    <row r="114" spans="1:46" x14ac:dyDescent="0.2">
      <c r="D114" s="7">
        <f t="shared" si="16"/>
        <v>27</v>
      </c>
      <c r="E114" s="7">
        <f t="shared" si="7"/>
        <v>332.14437052946619</v>
      </c>
      <c r="F114" s="7">
        <f t="shared" si="39"/>
        <v>3.0672625262955959</v>
      </c>
      <c r="G114" s="7">
        <f t="shared" ref="G114:H122" si="46">(G113*(IF(LN(G113)&gt;$E$17,EXP($E$14-$E$15*LN(G113)),EXP($E$16))))</f>
        <v>2.5169432728574775E-2</v>
      </c>
      <c r="H114" s="7">
        <f t="shared" si="41"/>
        <v>1.0693929907707963E-4</v>
      </c>
      <c r="M114" s="7">
        <f t="shared" si="19"/>
        <v>27</v>
      </c>
      <c r="N114" s="7">
        <f t="shared" si="8"/>
        <v>332.14437052946619</v>
      </c>
      <c r="O114" s="7">
        <f t="shared" si="9"/>
        <v>7</v>
      </c>
      <c r="P114" s="7">
        <f t="shared" si="6"/>
        <v>28.180536328125072</v>
      </c>
      <c r="Q114" s="7">
        <f>IF(Q113&gt;0,(Q113*(IF(LN(Q113)&gt;$B$15,EXP($B$13-$B$14*LN(Q113)),EXP($B$16))))*(100-$E$20)/100,0)</f>
        <v>48.836210401616107</v>
      </c>
      <c r="R114" s="7">
        <f>IF(Q113&gt;0,INT(EXP($B$18+$B$19*LN(Q113*(100-$E$20)/100))),0)</f>
        <v>2</v>
      </c>
      <c r="S114" s="7">
        <f>(IF(R114&gt;$O$17,$P$17,VLOOKUP(R114,$O$6:$P$16,2)))-(VLOOKUP(R114,$O$6:$T$16,3))-$F$20</f>
        <v>742.75</v>
      </c>
      <c r="T114" s="7">
        <f>IF(T113&gt;0,(T113*(IF(LN(T113)&gt;$E$17,EXP($E$14-$E$15*LN(T113)),EXP($E$16)))),0)</f>
        <v>3.0672625262955959</v>
      </c>
      <c r="V114" s="7">
        <f t="shared" si="20"/>
        <v>309.52380952380952</v>
      </c>
      <c r="W114" s="7">
        <f>IF(W113&gt;0,(W113*(IF(LN(W113)&gt;$E$17,EXP($E$14-$E$15*LN(W113)),EXP($E$16)))),0)</f>
        <v>0.28680896691482693</v>
      </c>
      <c r="Y114" s="7">
        <f t="shared" si="21"/>
        <v>309.52380952380952</v>
      </c>
      <c r="Z114" s="7">
        <f>IF(Z113&gt;0,(Z113*(IF(LN(Z113)&gt;$E$17,EXP($E$14-$E$15*LN(Z113)),EXP($E$16)))),0)</f>
        <v>2.5169432728574775E-2</v>
      </c>
      <c r="AB114" s="7">
        <f t="shared" si="22"/>
        <v>309.52380952380952</v>
      </c>
      <c r="AC114" s="7">
        <f>IF(AC113&gt;0,(AC113*(IF(LN(AC113)&gt;$E$17,EXP($E$14-$E$15*LN(AC113)),EXP($E$16)))),0)</f>
        <v>1.6406100981529697E-3</v>
      </c>
      <c r="AE114" s="7">
        <f t="shared" si="23"/>
        <v>309.52380952380952</v>
      </c>
      <c r="AF114" s="7">
        <f t="shared" si="42"/>
        <v>1.0693929907707963E-4</v>
      </c>
      <c r="AH114" s="7">
        <f t="shared" si="24"/>
        <v>309.52380952380952</v>
      </c>
      <c r="AI114" s="7">
        <f t="shared" si="45"/>
        <v>1.0693929907707967E-4</v>
      </c>
      <c r="AK114" s="7">
        <f t="shared" si="25"/>
        <v>309.52380952380952</v>
      </c>
      <c r="AL114" s="7">
        <f t="shared" si="38"/>
        <v>6.970585942371057E-6</v>
      </c>
      <c r="AN114" s="7">
        <f t="shared" si="26"/>
        <v>309.52380952380952</v>
      </c>
      <c r="AO114" s="7">
        <f t="shared" si="40"/>
        <v>6.9705859423710587E-6</v>
      </c>
      <c r="AQ114" s="7">
        <f t="shared" si="27"/>
        <v>309.52380952380952</v>
      </c>
      <c r="AR114" s="7">
        <f t="shared" si="43"/>
        <v>6.9705859423710587E-6</v>
      </c>
      <c r="AT114" s="7">
        <f t="shared" si="44"/>
        <v>309.52380952380952</v>
      </c>
    </row>
    <row r="115" spans="1:46" x14ac:dyDescent="0.2">
      <c r="D115" s="7">
        <f t="shared" si="16"/>
        <v>28</v>
      </c>
      <c r="E115" s="7">
        <f t="shared" si="7"/>
        <v>332.14437514200819</v>
      </c>
      <c r="F115" s="7">
        <f>(F114*(IF(LN(F114)&gt;$B$15,EXP($B$13-$B$14*LN(F114)),EXP($B$16))))*(100-$E$20)/100</f>
        <v>21.14381792619508</v>
      </c>
      <c r="G115" s="7">
        <f t="shared" si="46"/>
        <v>1.1309355135348597E-2</v>
      </c>
      <c r="H115" s="7">
        <f t="shared" si="41"/>
        <v>4.8050924477725935E-5</v>
      </c>
      <c r="M115" s="7">
        <f t="shared" si="19"/>
        <v>28</v>
      </c>
      <c r="N115" s="7">
        <f t="shared" si="8"/>
        <v>332.14437514200819</v>
      </c>
      <c r="O115" s="7">
        <f t="shared" si="9"/>
        <v>7</v>
      </c>
      <c r="P115" s="7">
        <f t="shared" si="6"/>
        <v>28.180536328125072</v>
      </c>
      <c r="Q115" s="7">
        <f>IF(Q114&gt;0,(Q114*(IF(LN(Q114)&gt;$E$17,EXP($E$14-$E$15*LN(Q114)),EXP($E$16)))),0)</f>
        <v>9.5390015595117816</v>
      </c>
      <c r="S115" s="7">
        <f t="shared" si="28"/>
        <v>309.52380952380952</v>
      </c>
      <c r="T115" s="7">
        <f>IF(T114&gt;0,(T114*(IF(LN(T114)&gt;$B$15,EXP($B$13-$B$14*LN(T114)),EXP($B$16))))*(100-$E$20)/100,0)</f>
        <v>21.14381792619508</v>
      </c>
      <c r="U115" s="7">
        <f>IF(T114&gt;0,INT(EXP($B$18+$B$19*LN(T114*(100-$E$20)/100))),0)</f>
        <v>1</v>
      </c>
      <c r="V115" s="7">
        <f>(IF(U115&gt;$O$17,$P$17,VLOOKUP(U115,$O$6:$P$16,2)))-(VLOOKUP(U115,$O$6:$T$16,3))-$F$20</f>
        <v>909</v>
      </c>
      <c r="W115" s="7">
        <f>IF(W114&gt;0,(W114*(IF(LN(W114)&gt;$E$17,EXP($E$14-$E$15*LN(W114)),EXP($E$16)))),0)</f>
        <v>0.12887157600336965</v>
      </c>
      <c r="Y115" s="7">
        <f t="shared" si="21"/>
        <v>309.52380952380952</v>
      </c>
      <c r="Z115" s="7">
        <f>IF(Z114&gt;0,(Z114*(IF(LN(Z114)&gt;$E$17,EXP($E$14-$E$15*LN(Z114)),EXP($E$16)))),0)</f>
        <v>1.1309355135348597E-2</v>
      </c>
      <c r="AB115" s="7">
        <f t="shared" si="22"/>
        <v>309.52380952380952</v>
      </c>
      <c r="AC115" s="7">
        <f>IF(AC114&gt;0,(AC114*(IF(LN(AC114)&gt;$E$17,EXP($E$14-$E$15*LN(AC114)),EXP($E$16)))),0)</f>
        <v>7.3717363592332706E-4</v>
      </c>
      <c r="AE115" s="7">
        <f t="shared" si="23"/>
        <v>309.52380952380952</v>
      </c>
      <c r="AF115" s="7">
        <f t="shared" si="42"/>
        <v>4.8050924477725935E-5</v>
      </c>
      <c r="AH115" s="7">
        <f t="shared" si="24"/>
        <v>309.52380952380952</v>
      </c>
      <c r="AI115" s="7">
        <f t="shared" si="45"/>
        <v>4.8050924477725955E-5</v>
      </c>
      <c r="AK115" s="7">
        <f t="shared" si="25"/>
        <v>309.52380952380952</v>
      </c>
      <c r="AL115" s="7">
        <f>IF(AL114&gt;0,(AL114*(IF(LN(AL114)&gt;$B$15,EXP($B$13-$B$14*LN(AL114)),EXP($B$16))))*(100-$E$20)/100,0)</f>
        <v>4.8050924477725949E-5</v>
      </c>
      <c r="AM115" s="7">
        <f>IF(AL114&gt;0,INT(EXP($B$18+$B$19*LN(AL114*(100-$E$20)/100))),0)</f>
        <v>0</v>
      </c>
      <c r="AN115" s="7">
        <f>(IF(AM115&gt;$O$17,$P$17,VLOOKUP(AM115,$O$6:$P$16,2)))-(VLOOKUP(AM115,$O$6:$T$16,3))-$F$20</f>
        <v>1084</v>
      </c>
      <c r="AO115" s="7">
        <f t="shared" si="40"/>
        <v>3.1320861607756546E-6</v>
      </c>
      <c r="AQ115" s="7">
        <f t="shared" si="27"/>
        <v>309.52380952380952</v>
      </c>
      <c r="AR115" s="7">
        <f t="shared" si="43"/>
        <v>3.1320861607756546E-6</v>
      </c>
      <c r="AT115" s="7">
        <f t="shared" si="44"/>
        <v>309.52380952380952</v>
      </c>
    </row>
    <row r="116" spans="1:46" x14ac:dyDescent="0.2">
      <c r="D116" s="7">
        <f t="shared" si="16"/>
        <v>29</v>
      </c>
      <c r="E116" s="7">
        <f t="shared" si="7"/>
        <v>332.14437763278096</v>
      </c>
      <c r="F116" s="7">
        <f>(F115*(IF(LN(F115)&gt;$E$17,EXP($E$14-$E$15*LN(F115)),EXP($E$16))))</f>
        <v>6.8246361374289357</v>
      </c>
      <c r="G116" s="7">
        <f t="shared" si="46"/>
        <v>5.0816208277999651E-3</v>
      </c>
      <c r="H116" s="7">
        <f>(H115*(IF(LN(H115)&gt;$B$15,EXP($B$13-$B$14*LN(H115)),EXP($B$16))))*(100-$E$20)/100</f>
        <v>3.3123346620395419E-4</v>
      </c>
      <c r="M116" s="7">
        <f t="shared" si="19"/>
        <v>29</v>
      </c>
      <c r="N116" s="7">
        <f t="shared" si="8"/>
        <v>332.14437763278096</v>
      </c>
      <c r="O116" s="7">
        <f t="shared" si="9"/>
        <v>7</v>
      </c>
      <c r="P116" s="7">
        <f t="shared" si="6"/>
        <v>28.180536328125072</v>
      </c>
      <c r="Q116" s="7">
        <f>IF(Q115&gt;0,(Q115*(IF(LN(Q115)&gt;$B$15,EXP($B$13-$B$14*LN(Q115)),EXP($B$16))))*(100-$E$20)/100,0)</f>
        <v>48.836210261450248</v>
      </c>
      <c r="R116" s="7">
        <f>IF(Q115&gt;0,INT(EXP($B$18+$B$19*LN(Q115*(100-$E$20)/100))),0)</f>
        <v>2</v>
      </c>
      <c r="S116" s="7">
        <f>(IF(R116&gt;$O$17,$P$17,VLOOKUP(R116,$O$6:$P$16,2)))-(VLOOKUP(R116,$O$6:$T$16,3))-$F$20</f>
        <v>742.75</v>
      </c>
      <c r="T116" s="7">
        <f>IF(T115&gt;0,(T115*(IF(LN(T115)&gt;$E$17,EXP($E$14-$E$15*LN(T115)),EXP($E$16)))),0)</f>
        <v>6.8246361374289357</v>
      </c>
      <c r="V116" s="7">
        <f t="shared" si="20"/>
        <v>309.52380952380952</v>
      </c>
      <c r="W116" s="7">
        <f>IF(W115&gt;0,(W115*(IF(LN(W115)&gt;$B$15,EXP($B$13-$B$14*LN(W115)),EXP($B$16))))*(100-$E$20)/100,0)</f>
        <v>0.88836123922131549</v>
      </c>
      <c r="X116" s="7">
        <f>IF(W115&gt;0,INT(EXP($B$18+$B$19*LN(W115*(100-$E$20)/100))),0)</f>
        <v>0</v>
      </c>
      <c r="Y116" s="7">
        <f>(IF(X116&gt;$O$17,$P$17,VLOOKUP(X116,$O$6:$P$16,2)))-(VLOOKUP(X116,$O$6:$T$16,3))-$F$20</f>
        <v>1084</v>
      </c>
      <c r="Z116" s="7">
        <f>IF(Z115&gt;0,(Z115*(IF(LN(Z115)&gt;$E$17,EXP($E$14-$E$15*LN(Z115)),EXP($E$16)))),0)</f>
        <v>5.0816208277999651E-3</v>
      </c>
      <c r="AB116" s="7">
        <f t="shared" si="22"/>
        <v>309.52380952380952</v>
      </c>
      <c r="AC116" s="7">
        <f>IF(AC115&gt;0,(AC115*(IF(LN(AC115)&gt;$E$17,EXP($E$14-$E$15*LN(AC115)),EXP($E$16)))),0)</f>
        <v>3.3123346620395435E-4</v>
      </c>
      <c r="AE116" s="7">
        <f t="shared" si="23"/>
        <v>309.52380952380952</v>
      </c>
      <c r="AF116" s="7">
        <f>IF(AF115&gt;0,(AF115*(IF(LN(AF115)&gt;$B$15,EXP($B$13-$B$14*LN(AF115)),EXP($B$16))))*(100-$E$20)/100,0)</f>
        <v>3.3123346620395419E-4</v>
      </c>
      <c r="AG116" s="7">
        <f>IF(AF115&gt;0,INT(EXP($B$18+$B$19*LN(AF115*(100-$E$20)/100))),0)</f>
        <v>0</v>
      </c>
      <c r="AH116" s="7">
        <f>(IF(AG116&gt;$O$17,$P$17,VLOOKUP(AG116,$O$6:$P$16,2)))-(VLOOKUP(AG116,$O$6:$T$16,3))-$F$20</f>
        <v>1084</v>
      </c>
      <c r="AI116" s="7">
        <f t="shared" si="45"/>
        <v>2.1590672120451449E-5</v>
      </c>
      <c r="AK116" s="7">
        <f t="shared" si="25"/>
        <v>309.52380952380952</v>
      </c>
      <c r="AL116" s="7">
        <f t="shared" ref="AL116:AL123" si="47">IF(AL115&gt;0,(AL115*(IF(LN(AL115)&gt;$E$17,EXP($E$14-$E$15*LN(AL115)),EXP($E$16)))),0)</f>
        <v>2.1590672120451446E-5</v>
      </c>
      <c r="AN116" s="7">
        <f>($D$7-$D$8)*$B$49</f>
        <v>309.52380952380952</v>
      </c>
      <c r="AO116" s="7">
        <f t="shared" si="40"/>
        <v>1.4073370301472104E-6</v>
      </c>
      <c r="AQ116" s="7">
        <f t="shared" si="27"/>
        <v>309.52380952380952</v>
      </c>
      <c r="AR116" s="7">
        <f t="shared" si="43"/>
        <v>1.4073370301472104E-6</v>
      </c>
      <c r="AT116" s="7">
        <f t="shared" si="44"/>
        <v>309.52380952380952</v>
      </c>
    </row>
    <row r="117" spans="1:46" x14ac:dyDescent="0.2">
      <c r="D117" s="7">
        <f t="shared" si="16"/>
        <v>30</v>
      </c>
      <c r="E117" s="7">
        <f t="shared" si="7"/>
        <v>332.14437897779834</v>
      </c>
      <c r="F117" s="7">
        <f t="shared" ref="F117:F123" si="48">(F116*(IF(LN(F116)&gt;$E$17,EXP($E$14-$E$15*LN(F116)),EXP($E$16))))</f>
        <v>3.0665066861078998</v>
      </c>
      <c r="G117" s="7">
        <f t="shared" si="46"/>
        <v>2.2833194225918563E-3</v>
      </c>
      <c r="H117" s="7">
        <f t="shared" si="46"/>
        <v>1.4883279025037946E-4</v>
      </c>
      <c r="M117" s="7">
        <f t="shared" si="19"/>
        <v>30</v>
      </c>
      <c r="N117" s="7">
        <f t="shared" si="8"/>
        <v>332.14437897779834</v>
      </c>
      <c r="O117" s="7">
        <f t="shared" si="9"/>
        <v>7</v>
      </c>
      <c r="P117" s="7">
        <f t="shared" si="6"/>
        <v>28.180536328125072</v>
      </c>
      <c r="Q117" s="7">
        <f>IF(Q116&gt;0,(Q116*(IF(LN(Q116)&gt;$E$17,EXP($E$14-$E$15*LN(Q116)),EXP($E$16)))),0)</f>
        <v>9.5390015485605471</v>
      </c>
      <c r="S117" s="7">
        <f t="shared" si="28"/>
        <v>309.52380952380952</v>
      </c>
      <c r="T117" s="7">
        <f>IF(T116&gt;0,(T116*(IF(LN(T116)&gt;$E$17,EXP($E$14-$E$15*LN(T116)),EXP($E$16)))),0)</f>
        <v>3.0665066861078998</v>
      </c>
      <c r="V117" s="7">
        <f t="shared" si="20"/>
        <v>309.52380952380952</v>
      </c>
      <c r="W117" s="7">
        <f>IF(W116&gt;0,(W116*(IF(LN(W116)&gt;$E$17,EXP($E$14-$E$15*LN(W116)),EXP($E$16)))),0)</f>
        <v>0.39916643538120494</v>
      </c>
      <c r="Y117" s="7">
        <f t="shared" si="21"/>
        <v>309.52380952380952</v>
      </c>
      <c r="Z117" s="7">
        <f>IF(Z116&gt;0,(Z116*(IF(LN(Z116)&gt;$E$17,EXP($E$14-$E$15*LN(Z116)),EXP($E$16)))),0)</f>
        <v>2.2833194225918563E-3</v>
      </c>
      <c r="AB117" s="7">
        <f t="shared" si="22"/>
        <v>309.52380952380952</v>
      </c>
      <c r="AC117" s="7">
        <f>IF(AC116&gt;0,(AC116*(IF(LN(AC116)&gt;$E$17,EXP($E$14-$E$15*LN(AC116)),EXP($E$16)))),0)</f>
        <v>1.4883279025037954E-4</v>
      </c>
      <c r="AE117" s="7">
        <f t="shared" si="23"/>
        <v>309.52380952380952</v>
      </c>
      <c r="AF117" s="7">
        <f t="shared" ref="AF117:AF122" si="49">IF(AF116&gt;0,(AF116*(IF(LN(AF116)&gt;$E$17,EXP($E$14-$E$15*LN(AF116)),EXP($E$16)))),0)</f>
        <v>1.4883279025037946E-4</v>
      </c>
      <c r="AH117" s="7">
        <f t="shared" si="24"/>
        <v>309.52380952380952</v>
      </c>
      <c r="AI117" s="7">
        <f t="shared" si="45"/>
        <v>9.7013143384770251E-6</v>
      </c>
      <c r="AK117" s="7">
        <f t="shared" si="25"/>
        <v>309.52380952380952</v>
      </c>
      <c r="AL117" s="7">
        <f t="shared" si="47"/>
        <v>9.7013143384770234E-6</v>
      </c>
      <c r="AN117" s="7">
        <f t="shared" si="26"/>
        <v>309.52380952380952</v>
      </c>
      <c r="AO117" s="7">
        <f t="shared" si="40"/>
        <v>6.3235728991985305E-7</v>
      </c>
      <c r="AQ117" s="7">
        <f t="shared" si="27"/>
        <v>309.52380952380952</v>
      </c>
      <c r="AR117" s="7">
        <f t="shared" si="43"/>
        <v>6.3235728991985305E-7</v>
      </c>
      <c r="AT117" s="7">
        <f t="shared" si="44"/>
        <v>309.52380952380952</v>
      </c>
    </row>
    <row r="118" spans="1:46" x14ac:dyDescent="0.2">
      <c r="D118" s="7">
        <f t="shared" si="16"/>
        <v>31</v>
      </c>
      <c r="E118" s="7">
        <f t="shared" si="7"/>
        <v>332.14437970410768</v>
      </c>
      <c r="F118" s="7">
        <f>(F117*(IF(LN(F117)&gt;$B$15,EXP($B$13-$B$14*LN(F117)),EXP($B$16))))*(100-$E$20)/100</f>
        <v>21.138607629660974</v>
      </c>
      <c r="G118" s="7">
        <f>(G117*(IF(LN(G117)&gt;$B$15,EXP($B$13-$B$14*LN(G117)),EXP($B$16))))*(100-$E$20)/100</f>
        <v>1.5739797205077732E-2</v>
      </c>
      <c r="H118" s="7">
        <f t="shared" si="46"/>
        <v>6.6874883469878713E-5</v>
      </c>
      <c r="M118" s="7">
        <f t="shared" si="19"/>
        <v>31</v>
      </c>
      <c r="N118" s="7">
        <f t="shared" si="8"/>
        <v>332.14437970410768</v>
      </c>
      <c r="O118" s="7">
        <f t="shared" si="9"/>
        <v>7</v>
      </c>
      <c r="P118" s="7">
        <f t="shared" si="6"/>
        <v>28.180536328125072</v>
      </c>
      <c r="Q118" s="7">
        <f>IF(Q117&gt;0,(Q117*(IF(LN(Q117)&gt;$B$15,EXP($B$13-$B$14*LN(Q117)),EXP($B$16))))*(100-$E$20)/100,0)</f>
        <v>48.83621023117442</v>
      </c>
      <c r="R118" s="7">
        <f>IF(Q117&gt;0,INT(EXP($B$18+$B$19*LN(Q117*(100-$E$20)/100))),0)</f>
        <v>2</v>
      </c>
      <c r="S118" s="7">
        <f>(IF(R118&gt;$O$17,$P$17,VLOOKUP(R118,$O$6:$P$16,2)))-(VLOOKUP(R118,$O$6:$T$16,3))-$F$20</f>
        <v>742.75</v>
      </c>
      <c r="T118" s="7">
        <f>IF(T117&gt;0,(T117*(IF(LN(T117)&gt;$B$15,EXP($B$13-$B$14*LN(T117)),EXP($B$16))))*(100-$E$20)/100,0)</f>
        <v>21.138607629660974</v>
      </c>
      <c r="U118" s="7">
        <f>IF(T117&gt;0,INT(EXP($B$18+$B$19*LN(T117*(100-$E$20)/100))),0)</f>
        <v>1</v>
      </c>
      <c r="V118" s="7">
        <f>(IF(U118&gt;$O$17,$P$17,VLOOKUP(U118,$O$6:$P$16,2)))-(VLOOKUP(U118,$O$6:$T$16,3))-$F$20</f>
        <v>909</v>
      </c>
      <c r="W118" s="7">
        <f>IF(W117&gt;0,(W117*(IF(LN(W117)&gt;$E$17,EXP($E$14-$E$15*LN(W117)),EXP($E$16)))),0)</f>
        <v>0.17935704092020069</v>
      </c>
      <c r="Y118" s="7">
        <f t="shared" si="21"/>
        <v>309.52380952380952</v>
      </c>
      <c r="Z118" s="7">
        <f>IF(Z117&gt;0,(Z117*(IF(LN(Z117)&gt;$B$15,EXP($B$13-$B$14*LN(Z117)),EXP($B$16))))*(100-$E$20)/100,0)</f>
        <v>1.5739797205077732E-2</v>
      </c>
      <c r="AA118" s="7">
        <f>IF(Z117&gt;0,INT(EXP($B$18+$B$19*LN(Z117*(100-$E$20)/100))),0)</f>
        <v>0</v>
      </c>
      <c r="AB118" s="7">
        <f>(IF(AA118&gt;$O$17,$P$17,VLOOKUP(AA118,$O$6:$P$16,2)))-(VLOOKUP(AA118,$O$6:$T$16,3))-$F$20</f>
        <v>1084</v>
      </c>
      <c r="AC118" s="7">
        <f>IF(AC117&gt;0,(AC117*(IF(LN(AC117)&gt;$B$15,EXP($B$13-$B$14*LN(AC117)),EXP($B$16))))*(100-$E$20)/100,0)</f>
        <v>1.0259615509019319E-3</v>
      </c>
      <c r="AD118" s="7">
        <f>IF(AC117&gt;0,INT(EXP($B$18+$B$19*LN(AC117*(100-$E$20)/100))),0)</f>
        <v>0</v>
      </c>
      <c r="AE118" s="7">
        <f>(IF(AD118&gt;$O$17,$P$17,VLOOKUP(AD118,$O$6:$P$16,2)))-(VLOOKUP(AD118,$O$6:$T$16,3))-$F$20</f>
        <v>1084</v>
      </c>
      <c r="AF118" s="7">
        <f t="shared" si="49"/>
        <v>6.6874883469878713E-5</v>
      </c>
      <c r="AH118" s="7">
        <f t="shared" si="24"/>
        <v>309.52380952380952</v>
      </c>
      <c r="AI118" s="7">
        <f t="shared" si="45"/>
        <v>4.3590815222834299E-6</v>
      </c>
      <c r="AK118" s="7">
        <f t="shared" si="25"/>
        <v>309.52380952380952</v>
      </c>
      <c r="AL118" s="7">
        <f t="shared" si="47"/>
        <v>4.3590815222834299E-6</v>
      </c>
      <c r="AN118" s="7">
        <f t="shared" si="26"/>
        <v>309.52380952380952</v>
      </c>
      <c r="AO118" s="7">
        <f>IF(AO117&gt;0,(AO117*(IF(LN(AO117)&gt;$B$15,EXP($B$13-$B$14*LN(AO117)),EXP($B$16))))*(100-$E$20)/100,0)</f>
        <v>4.3590815222834308E-6</v>
      </c>
      <c r="AP118" s="7">
        <f>IF(AO117&gt;0,INT(EXP($B$18+$B$19*LN(AO117*(100-$E$20)/100))),0)</f>
        <v>0</v>
      </c>
      <c r="AQ118" s="7">
        <f>(IF(AP118&gt;$O$17,$P$17,VLOOKUP(AP118,$O$6:$P$16,2)))-(VLOOKUP(AP118,$O$6:$T$16,3))-$F$20</f>
        <v>1084</v>
      </c>
      <c r="AR118" s="7">
        <f t="shared" si="43"/>
        <v>2.8413644603166111E-7</v>
      </c>
      <c r="AT118" s="7">
        <f t="shared" si="44"/>
        <v>309.52380952380952</v>
      </c>
    </row>
    <row r="119" spans="1:46" x14ac:dyDescent="0.2">
      <c r="D119" s="7">
        <f t="shared" si="16"/>
        <v>32</v>
      </c>
      <c r="E119" s="7">
        <f t="shared" si="7"/>
        <v>332.14438009631471</v>
      </c>
      <c r="F119" s="7">
        <f t="shared" si="48"/>
        <v>6.8239633921907714</v>
      </c>
      <c r="G119" s="7">
        <f>(G118*(IF(LN(G118)&gt;$E$17,EXP($E$14-$E$15*LN(G118)),EXP($E$16))))</f>
        <v>7.0723467735727165E-3</v>
      </c>
      <c r="H119" s="7">
        <f t="shared" si="46"/>
        <v>3.0048822114980504E-5</v>
      </c>
      <c r="M119" s="7">
        <f t="shared" si="19"/>
        <v>32</v>
      </c>
      <c r="N119" s="7">
        <f t="shared" si="8"/>
        <v>332.14438009631471</v>
      </c>
      <c r="O119" s="7">
        <f t="shared" si="9"/>
        <v>7</v>
      </c>
      <c r="P119" s="7">
        <f t="shared" si="6"/>
        <v>28.180536328125072</v>
      </c>
      <c r="Q119" s="7">
        <f>IF(Q118&gt;0,(Q118*(IF(LN(Q118)&gt;$E$17,EXP($E$14-$E$15*LN(Q118)),EXP($E$16)))),0)</f>
        <v>9.5390015461950792</v>
      </c>
      <c r="S119" s="7">
        <f t="shared" si="28"/>
        <v>309.52380952380952</v>
      </c>
      <c r="T119" s="7">
        <f>IF(T118&gt;0,(T118*(IF(LN(T118)&gt;$E$17,EXP($E$14-$E$15*LN(T118)),EXP($E$16)))),0)</f>
        <v>6.8239633921907714</v>
      </c>
      <c r="V119" s="7">
        <f t="shared" si="20"/>
        <v>309.52380952380952</v>
      </c>
      <c r="W119" s="7">
        <f>IF(W118&gt;0,(W118*(IF(LN(W118)&gt;$E$17,EXP($E$14-$E$15*LN(W118)),EXP($E$16)))),0)</f>
        <v>8.059031340380389E-2</v>
      </c>
      <c r="Y119" s="7">
        <f t="shared" si="21"/>
        <v>309.52380952380952</v>
      </c>
      <c r="Z119" s="7">
        <f>IF(Z118&gt;0,(Z118*(IF(LN(Z118)&gt;$E$17,EXP($E$14-$E$15*LN(Z118)),EXP($E$16)))),0)</f>
        <v>7.0723467735727165E-3</v>
      </c>
      <c r="AB119" s="7">
        <f t="shared" si="22"/>
        <v>309.52380952380952</v>
      </c>
      <c r="AC119" s="7">
        <f>IF(AC118&gt;0,(AC118*(IF(LN(AC118)&gt;$E$17,EXP($E$14-$E$15*LN(AC118)),EXP($E$16)))),0)</f>
        <v>4.6099424089086314E-4</v>
      </c>
      <c r="AE119" s="7">
        <f t="shared" si="23"/>
        <v>309.52380952380952</v>
      </c>
      <c r="AF119" s="7">
        <f t="shared" si="49"/>
        <v>3.0048822114980504E-5</v>
      </c>
      <c r="AH119" s="7">
        <f t="shared" si="24"/>
        <v>309.52380952380952</v>
      </c>
      <c r="AI119" s="7">
        <f t="shared" si="45"/>
        <v>1.9586615849101348E-6</v>
      </c>
      <c r="AK119" s="7">
        <f t="shared" si="25"/>
        <v>309.52380952380952</v>
      </c>
      <c r="AL119" s="7">
        <f t="shared" si="47"/>
        <v>1.9586615849101348E-6</v>
      </c>
      <c r="AN119" s="7">
        <f t="shared" si="26"/>
        <v>309.52380952380952</v>
      </c>
      <c r="AO119" s="7">
        <f t="shared" ref="AO119:AO127" si="50">IF(AO118&gt;0,(AO118*(IF(LN(AO118)&gt;$E$17,EXP($E$14-$E$15*LN(AO118)),EXP($E$16)))),0)</f>
        <v>1.9586615849101352E-6</v>
      </c>
      <c r="AQ119" s="7">
        <f>($D$7-$D$8)*$B$49</f>
        <v>309.52380952380952</v>
      </c>
      <c r="AR119" s="7">
        <f t="shared" si="43"/>
        <v>1.2767073496335513E-7</v>
      </c>
      <c r="AT119" s="7">
        <f t="shared" si="44"/>
        <v>309.52380952380952</v>
      </c>
    </row>
    <row r="120" spans="1:46" x14ac:dyDescent="0.2">
      <c r="D120" s="7">
        <f t="shared" si="16"/>
        <v>33</v>
      </c>
      <c r="E120" s="7">
        <f t="shared" si="7"/>
        <v>332.14438030810641</v>
      </c>
      <c r="F120" s="7">
        <f t="shared" si="48"/>
        <v>3.0662044021869206</v>
      </c>
      <c r="G120" s="7">
        <f>(G119*(IF(LN(G119)&gt;$E$17,EXP($E$14-$E$15*LN(G119)),EXP($E$16))))</f>
        <v>3.1778102496472027E-3</v>
      </c>
      <c r="H120" s="7">
        <f t="shared" si="46"/>
        <v>1.3501806113866849E-5</v>
      </c>
      <c r="M120" s="7">
        <f t="shared" si="19"/>
        <v>33</v>
      </c>
      <c r="N120" s="7">
        <f t="shared" si="8"/>
        <v>332.14438030810641</v>
      </c>
      <c r="O120" s="7">
        <f t="shared" si="9"/>
        <v>7</v>
      </c>
      <c r="P120" s="7">
        <f t="shared" ref="P120:P151" si="51">(IF(O120&gt;$O$17,$P$17,VLOOKUP(O120,$O$6:$P$16,2)))-(VLOOKUP(O120,$O$6:$T$16,3))-$F$20</f>
        <v>28.180536328125072</v>
      </c>
      <c r="Q120" s="7">
        <f>IF(Q119&gt;0,(Q119*(IF(LN(Q119)&gt;$B$15,EXP($B$13-$B$14*LN(Q119)),EXP($B$16))))*(100-$E$20)/100,0)</f>
        <v>48.836210224634833</v>
      </c>
      <c r="R120" s="7">
        <f>IF(Q119&gt;0,INT(EXP($B$18+$B$19*LN(Q119*(100-$E$20)/100))),0)</f>
        <v>2</v>
      </c>
      <c r="S120" s="7">
        <f>(IF(R120&gt;$O$17,$P$17,VLOOKUP(R120,$O$6:$P$16,2)))-(VLOOKUP(R120,$O$6:$T$16,3))-$F$20</f>
        <v>742.75</v>
      </c>
      <c r="T120" s="7">
        <f>IF(T119&gt;0,(T119*(IF(LN(T119)&gt;$E$17,EXP($E$14-$E$15*LN(T119)),EXP($E$16)))),0)</f>
        <v>3.0662044021869206</v>
      </c>
      <c r="V120" s="7">
        <f t="shared" si="20"/>
        <v>309.52380952380952</v>
      </c>
      <c r="W120" s="7">
        <f>IF(W119&gt;0,(W119*(IF(LN(W119)&gt;$B$15,EXP($B$13-$B$14*LN(W119)),EXP($B$16))))*(100-$E$20)/100,0)</f>
        <v>0.55553996393095595</v>
      </c>
      <c r="X120" s="7">
        <f>IF(W119&gt;0,INT(EXP($B$18+$B$19*LN(W119*(100-$E$20)/100))),0)</f>
        <v>0</v>
      </c>
      <c r="Y120" s="7">
        <f>(IF(X120&gt;$O$17,$P$17,VLOOKUP(X120,$O$6:$P$16,2)))-(VLOOKUP(X120,$O$6:$T$16,3))-$F$20</f>
        <v>1084</v>
      </c>
      <c r="Z120" s="7">
        <f>IF(Z119&gt;0,(Z119*(IF(LN(Z119)&gt;$E$17,EXP($E$14-$E$15*LN(Z119)),EXP($E$16)))),0)</f>
        <v>3.1778102496472027E-3</v>
      </c>
      <c r="AB120" s="7">
        <f t="shared" si="22"/>
        <v>309.52380952380952</v>
      </c>
      <c r="AC120" s="7">
        <f>IF(AC119&gt;0,(AC119*(IF(LN(AC119)&gt;$E$17,EXP($E$14-$E$15*LN(AC119)),EXP($E$16)))),0)</f>
        <v>2.0713806472349644E-4</v>
      </c>
      <c r="AE120" s="7">
        <f t="shared" si="23"/>
        <v>309.52380952380952</v>
      </c>
      <c r="AF120" s="7">
        <f t="shared" si="49"/>
        <v>1.3501806113866849E-5</v>
      </c>
      <c r="AH120" s="7">
        <f t="shared" si="24"/>
        <v>309.52380952380952</v>
      </c>
      <c r="AI120" s="7">
        <f>IF(AI119&gt;0,(AI119*(IF(LN(AI119)&gt;$B$15,EXP($B$13-$B$14*LN(AI119)),EXP($B$16))))*(100-$E$20)/100,0)</f>
        <v>1.3501806113866856E-5</v>
      </c>
      <c r="AJ120" s="7">
        <f>IF(AI119&gt;0,INT(EXP($B$18+$B$19*LN(AI119*(100-$E$20)/100))),0)</f>
        <v>0</v>
      </c>
      <c r="AK120" s="7">
        <f>(IF(AJ120&gt;$O$17,$P$17,VLOOKUP(AJ120,$O$6:$P$16,2)))-(VLOOKUP(AJ120,$O$6:$T$16,3))-$F$20</f>
        <v>1084</v>
      </c>
      <c r="AL120" s="7">
        <f t="shared" si="47"/>
        <v>8.8008338100386629E-7</v>
      </c>
      <c r="AN120" s="7">
        <f t="shared" si="26"/>
        <v>309.52380952380952</v>
      </c>
      <c r="AO120" s="7">
        <f t="shared" si="50"/>
        <v>8.800833810038664E-7</v>
      </c>
      <c r="AQ120" s="7">
        <f t="shared" si="27"/>
        <v>309.52380952380952</v>
      </c>
      <c r="AR120" s="7">
        <f t="shared" si="43"/>
        <v>5.73661590891687E-8</v>
      </c>
      <c r="AT120" s="7">
        <f t="shared" si="44"/>
        <v>309.52380952380952</v>
      </c>
    </row>
    <row r="121" spans="1:46" x14ac:dyDescent="0.2">
      <c r="D121" s="7">
        <f t="shared" si="16"/>
        <v>34</v>
      </c>
      <c r="E121" s="7">
        <f t="shared" si="7"/>
        <v>332.14438042247411</v>
      </c>
      <c r="F121" s="7">
        <f>(F120*(IF(LN(F120)&gt;$B$15,EXP($B$13-$B$14*LN(F120)),EXP($B$16))))*(100-$E$20)/100</f>
        <v>21.136523870565558</v>
      </c>
      <c r="G121" s="7">
        <f>(G120*(IF(LN(G120)&gt;$E$17,EXP($E$14-$E$15*LN(G120)),EXP($E$16))))</f>
        <v>1.4278821876350669E-3</v>
      </c>
      <c r="H121" s="7">
        <f t="shared" si="46"/>
        <v>6.0667525548553598E-6</v>
      </c>
      <c r="M121" s="7">
        <f t="shared" si="19"/>
        <v>34</v>
      </c>
      <c r="N121" s="7">
        <f t="shared" si="8"/>
        <v>332.14438042247411</v>
      </c>
      <c r="O121" s="7">
        <f t="shared" si="9"/>
        <v>7</v>
      </c>
      <c r="P121" s="7">
        <f t="shared" si="51"/>
        <v>28.180536328125072</v>
      </c>
      <c r="Q121" s="7">
        <f>IF(Q120&gt;0,(Q120*(IF(LN(Q120)&gt;$E$17,EXP($E$14-$E$15*LN(Q120)),EXP($E$16)))),0)</f>
        <v>9.5390015456841368</v>
      </c>
      <c r="S121" s="7">
        <f t="shared" si="28"/>
        <v>309.52380952380952</v>
      </c>
      <c r="T121" s="7">
        <f>IF(T120&gt;0,(T120*(IF(LN(T120)&gt;$B$15,EXP($B$13-$B$14*LN(T120)),EXP($B$16))))*(100-$E$20)/100,0)</f>
        <v>21.136523870565558</v>
      </c>
      <c r="U121" s="7">
        <f>IF(T120&gt;0,INT(EXP($B$18+$B$19*LN(T120*(100-$E$20)/100))),0)</f>
        <v>1</v>
      </c>
      <c r="V121" s="7">
        <f>(IF(U121&gt;$O$17,$P$17,VLOOKUP(U121,$O$6:$P$16,2)))-(VLOOKUP(U121,$O$6:$T$16,3))-$F$20</f>
        <v>909</v>
      </c>
      <c r="W121" s="7">
        <f>IF(W120&gt;0,(W120*(IF(LN(W120)&gt;$E$17,EXP($E$14-$E$15*LN(W120)),EXP($E$16)))),0)</f>
        <v>0.24962019651881506</v>
      </c>
      <c r="Y121" s="7">
        <f>($D$7-$D$8)*$B$49</f>
        <v>309.52380952380952</v>
      </c>
      <c r="Z121" s="7">
        <f>IF(Z120&gt;0,(Z120*(IF(LN(Z120)&gt;$E$17,EXP($E$14-$E$15*LN(Z120)),EXP($E$16)))),0)</f>
        <v>1.4278821876350669E-3</v>
      </c>
      <c r="AB121" s="7">
        <f t="shared" si="22"/>
        <v>309.52380952380952</v>
      </c>
      <c r="AC121" s="7">
        <f>IF(AC120&gt;0,(AC120*(IF(LN(AC120)&gt;$E$17,EXP($E$14-$E$15*LN(AC120)),EXP($E$16)))),0)</f>
        <v>9.3073132051454645E-5</v>
      </c>
      <c r="AE121" s="7">
        <f t="shared" si="23"/>
        <v>309.52380952380952</v>
      </c>
      <c r="AF121" s="7">
        <f t="shared" si="49"/>
        <v>6.0667525548553598E-6</v>
      </c>
      <c r="AH121" s="7">
        <f t="shared" si="24"/>
        <v>309.52380952380952</v>
      </c>
      <c r="AI121" s="7">
        <f t="shared" ref="AI121:AI127" si="52">IF(AI120&gt;0,(AI120*(IF(LN(AI120)&gt;$E$17,EXP($E$14-$E$15*LN(AI120)),EXP($E$16)))),0)</f>
        <v>6.0667525548553632E-6</v>
      </c>
      <c r="AK121" s="7">
        <f t="shared" si="25"/>
        <v>309.52380952380952</v>
      </c>
      <c r="AL121" s="7">
        <f t="shared" si="47"/>
        <v>3.9544695392324926E-7</v>
      </c>
      <c r="AN121" s="7">
        <f t="shared" si="26"/>
        <v>309.52380952380952</v>
      </c>
      <c r="AO121" s="7">
        <f t="shared" si="50"/>
        <v>3.9544695392324931E-7</v>
      </c>
      <c r="AQ121" s="7">
        <f t="shared" si="27"/>
        <v>309.52380952380952</v>
      </c>
      <c r="AR121" s="7">
        <f>IF(AR120&gt;0,(AR120*(IF(LN(AR120)&gt;$B$15,EXP($B$13-$B$14*LN(AR120)),EXP($B$16))))*(100-$E$20)/100,0)</f>
        <v>3.9544695392324931E-7</v>
      </c>
      <c r="AS121" s="7">
        <f>IF(AR120&gt;0,INT(EXP($B$18+$B$19*LN(AR120*(100-$E$20)/100))),0)</f>
        <v>0</v>
      </c>
      <c r="AT121" s="7">
        <f>(IF(AS121&gt;$O$17,$P$17,VLOOKUP(AS121,$O$6:$P$16,2)))-(VLOOKUP(AS121,$O$6:$T$16,3))-$F$20</f>
        <v>1084</v>
      </c>
    </row>
    <row r="122" spans="1:46" x14ac:dyDescent="0.2">
      <c r="D122" s="7">
        <f t="shared" si="16"/>
        <v>35</v>
      </c>
      <c r="E122" s="7">
        <f t="shared" si="7"/>
        <v>332.14438048423261</v>
      </c>
      <c r="F122" s="7">
        <f t="shared" si="48"/>
        <v>6.8236943126644976</v>
      </c>
      <c r="G122" s="7">
        <f>(G121*(IF(LN(G121)&gt;$E$17,EXP($E$14-$E$15*LN(G121)),EXP($E$16))))</f>
        <v>6.4158882425149682E-4</v>
      </c>
      <c r="H122" s="7">
        <f t="shared" si="46"/>
        <v>2.7259676410286662E-6</v>
      </c>
      <c r="M122" s="7">
        <f t="shared" si="19"/>
        <v>35</v>
      </c>
      <c r="N122" s="7">
        <f t="shared" si="8"/>
        <v>332.14438048423261</v>
      </c>
      <c r="O122" s="7">
        <f t="shared" si="9"/>
        <v>7</v>
      </c>
      <c r="P122" s="7">
        <f t="shared" si="51"/>
        <v>28.180536328125072</v>
      </c>
      <c r="Q122" s="7">
        <f>IF(Q121&gt;0,(Q121*(IF(LN(Q121)&gt;$B$15,EXP($B$13-$B$14*LN(Q121)),EXP($B$16))))*(100-$E$20)/100,0)</f>
        <v>48.836210223222295</v>
      </c>
      <c r="R122" s="7">
        <f>IF(Q121&gt;0,INT(EXP($B$18+$B$19*LN(Q121*(100-$E$20)/100))),0)</f>
        <v>2</v>
      </c>
      <c r="S122" s="7">
        <f>(IF(R122&gt;$O$17,$P$17,VLOOKUP(R122,$O$6:$P$16,2)))-(VLOOKUP(R122,$O$6:$T$16,3))-$F$20</f>
        <v>742.75</v>
      </c>
      <c r="T122" s="7">
        <f>IF(T121&gt;0,(T121*(IF(LN(T121)&gt;$E$17,EXP($E$14-$E$15*LN(T121)),EXP($E$16)))),0)</f>
        <v>6.8236943126644976</v>
      </c>
      <c r="V122" s="7">
        <f t="shared" si="20"/>
        <v>309.52380952380952</v>
      </c>
      <c r="W122" s="7">
        <f>IF(W121&gt;0,(W121*(IF(LN(W121)&gt;$E$17,EXP($E$14-$E$15*LN(W121)),EXP($E$16)))),0)</f>
        <v>0.11216158432453645</v>
      </c>
      <c r="Y122" s="7">
        <f t="shared" si="21"/>
        <v>309.52380952380952</v>
      </c>
      <c r="Z122" s="7">
        <f>IF(Z121&gt;0,(Z121*(IF(LN(Z121)&gt;$E$17,EXP($E$14-$E$15*LN(Z121)),EXP($E$16)))),0)</f>
        <v>6.4158882425149682E-4</v>
      </c>
      <c r="AB122" s="7">
        <f t="shared" si="22"/>
        <v>309.52380952380952</v>
      </c>
      <c r="AC122" s="7">
        <f>IF(AC121&gt;0,(AC121*(IF(LN(AC121)&gt;$E$17,EXP($E$14-$E$15*LN(AC121)),EXP($E$16)))),0)</f>
        <v>4.1820454011825486E-5</v>
      </c>
      <c r="AE122" s="7">
        <f t="shared" si="23"/>
        <v>309.52380952380952</v>
      </c>
      <c r="AF122" s="7">
        <f t="shared" si="49"/>
        <v>2.7259676410286662E-6</v>
      </c>
      <c r="AH122" s="7">
        <f t="shared" si="24"/>
        <v>309.52380952380952</v>
      </c>
      <c r="AI122" s="7">
        <f t="shared" si="52"/>
        <v>2.7259676410286679E-6</v>
      </c>
      <c r="AK122" s="7">
        <f t="shared" si="25"/>
        <v>309.52380952380952</v>
      </c>
      <c r="AL122" s="7">
        <f t="shared" si="47"/>
        <v>1.7768577016964424E-7</v>
      </c>
      <c r="AN122" s="7">
        <f t="shared" si="26"/>
        <v>309.52380952380952</v>
      </c>
      <c r="AO122" s="7">
        <f t="shared" si="50"/>
        <v>1.7768577016964427E-7</v>
      </c>
      <c r="AQ122" s="7">
        <f t="shared" si="27"/>
        <v>309.52380952380952</v>
      </c>
      <c r="AR122" s="7">
        <f t="shared" ref="AR122:AR131" si="53">IF(AR121&gt;0,(AR121*(IF(LN(AR121)&gt;$E$17,EXP($E$14-$E$15*LN(AR121)),EXP($E$16)))),0)</f>
        <v>1.7768577016964427E-7</v>
      </c>
      <c r="AT122" s="7">
        <f t="shared" ref="AT122:AT131" si="54">($D$7-$D$8)*$B$49</f>
        <v>309.52380952380952</v>
      </c>
    </row>
    <row r="123" spans="1:46" x14ac:dyDescent="0.2">
      <c r="D123" s="7">
        <f t="shared" si="16"/>
        <v>36</v>
      </c>
      <c r="E123" s="7">
        <f t="shared" si="7"/>
        <v>332.14438051758219</v>
      </c>
      <c r="F123" s="7">
        <f t="shared" si="48"/>
        <v>3.0660834969621149</v>
      </c>
      <c r="G123" s="7">
        <f>(G122*(IF(LN(G122)&gt;$B$15,EXP($B$13-$B$14*LN(G122)),EXP($B$16))))*(100-$E$20)/100</f>
        <v>4.4227180318467093E-3</v>
      </c>
      <c r="H123" s="7">
        <f>(H122*(IF(LN(H122)&gt;$B$15,EXP($B$13-$B$14*LN(H122)),EXP($B$16))))*(100-$E$20)/100</f>
        <v>1.8791141280045436E-5</v>
      </c>
      <c r="M123" s="7">
        <f t="shared" si="19"/>
        <v>36</v>
      </c>
      <c r="N123" s="7">
        <f t="shared" si="8"/>
        <v>332.14438051758219</v>
      </c>
      <c r="O123" s="7">
        <f t="shared" si="9"/>
        <v>7</v>
      </c>
      <c r="P123" s="7">
        <f t="shared" si="51"/>
        <v>28.180536328125072</v>
      </c>
      <c r="Q123" s="7">
        <f>IF(Q122&gt;0,(Q122*(IF(LN(Q122)&gt;$E$17,EXP($E$14-$E$15*LN(Q122)),EXP($E$16)))),0)</f>
        <v>9.53900154557377</v>
      </c>
      <c r="S123" s="7">
        <f t="shared" si="28"/>
        <v>309.52380952380952</v>
      </c>
      <c r="T123" s="7">
        <f>IF(T122&gt;0,(T122*(IF(LN(T122)&gt;$E$17,EXP($E$14-$E$15*LN(T122)),EXP($E$16)))),0)</f>
        <v>3.0660834969621149</v>
      </c>
      <c r="V123" s="7">
        <f t="shared" si="20"/>
        <v>309.52380952380952</v>
      </c>
      <c r="W123" s="7">
        <f>IF(W122&gt;0,(W122*(IF(LN(W122)&gt;$E$17,EXP($E$14-$E$15*LN(W122)),EXP($E$16)))),0)</f>
        <v>5.0397448498290358E-2</v>
      </c>
      <c r="Y123" s="7">
        <f t="shared" si="21"/>
        <v>309.52380952380952</v>
      </c>
      <c r="Z123" s="7">
        <f>IF(Z122&gt;0,(Z122*(IF(LN(Z122)&gt;$B$15,EXP($B$13-$B$14*LN(Z122)),EXP($B$16))))*(100-$E$20)/100,0)</f>
        <v>4.4227180318467093E-3</v>
      </c>
      <c r="AA123" s="7">
        <f>IF(Z122&gt;0,INT(EXP($B$18+$B$19*LN(Z122*(100-$E$20)/100))),0)</f>
        <v>0</v>
      </c>
      <c r="AB123" s="7">
        <f>(IF(AA123&gt;$O$17,$P$17,VLOOKUP(AA123,$O$6:$P$16,2)))-(VLOOKUP(AA123,$O$6:$T$16,3))-$F$20</f>
        <v>1084</v>
      </c>
      <c r="AC123" s="7">
        <f>IF(AC122&gt;0,(AC122*(IF(LN(AC122)&gt;$E$17,EXP($E$14-$E$15*LN(AC122)),EXP($E$16)))),0)</f>
        <v>1.8791141280045449E-5</v>
      </c>
      <c r="AE123" s="7">
        <f t="shared" si="23"/>
        <v>309.52380952380952</v>
      </c>
      <c r="AF123" s="7">
        <f>IF(AF122&gt;0,(AF122*(IF(LN(AF122)&gt;$B$15,EXP($B$13-$B$14*LN(AF122)),EXP($B$16))))*(100-$E$20)/100,0)</f>
        <v>1.8791141280045436E-5</v>
      </c>
      <c r="AG123" s="7">
        <f>IF(AF122&gt;0,INT(EXP($B$18+$B$19*LN(AF122*(100-$E$20)/100))),0)</f>
        <v>0</v>
      </c>
      <c r="AH123" s="7">
        <f>(IF(AG123&gt;$O$17,$P$17,VLOOKUP(AG123,$O$6:$P$16,2)))-(VLOOKUP(AG123,$O$6:$T$16,3))-$F$20</f>
        <v>1084</v>
      </c>
      <c r="AI123" s="7">
        <f t="shared" si="52"/>
        <v>1.2248562163604774E-6</v>
      </c>
      <c r="AK123" s="7">
        <f t="shared" si="25"/>
        <v>309.52380952380952</v>
      </c>
      <c r="AL123" s="7">
        <f t="shared" si="47"/>
        <v>7.9839363048696954E-8</v>
      </c>
      <c r="AN123" s="7">
        <f t="shared" si="26"/>
        <v>309.52380952380952</v>
      </c>
      <c r="AO123" s="7">
        <f t="shared" si="50"/>
        <v>7.9839363048696967E-8</v>
      </c>
      <c r="AQ123" s="7">
        <f t="shared" si="27"/>
        <v>309.52380952380952</v>
      </c>
      <c r="AR123" s="7">
        <f t="shared" si="53"/>
        <v>7.9839363048696967E-8</v>
      </c>
      <c r="AT123" s="7">
        <f t="shared" si="54"/>
        <v>309.52380952380952</v>
      </c>
    </row>
    <row r="124" spans="1:46" x14ac:dyDescent="0.2">
      <c r="D124" s="7">
        <f t="shared" si="16"/>
        <v>37</v>
      </c>
      <c r="E124" s="7">
        <f t="shared" si="7"/>
        <v>332.14438053559104</v>
      </c>
      <c r="F124" s="7">
        <f>(F123*(IF(LN(F123)&gt;$B$15,EXP($B$13-$B$14*LN(F123)),EXP($B$16))))*(100-$E$20)/100</f>
        <v>21.135690424442927</v>
      </c>
      <c r="G124" s="7">
        <f t="shared" ref="G124:H129" si="55">(G123*(IF(LN(G123)&gt;$E$17,EXP($E$14-$E$15*LN(G123)),EXP($E$16))))</f>
        <v>1.9872553118322387E-3</v>
      </c>
      <c r="H124" s="7">
        <f>(H123*(IF(LN(H123)&gt;$E$17,EXP($E$14-$E$15*LN(H123)),EXP($E$16))))</f>
        <v>8.4434040459431759E-6</v>
      </c>
      <c r="M124" s="7">
        <f t="shared" si="19"/>
        <v>37</v>
      </c>
      <c r="N124" s="7">
        <f t="shared" si="8"/>
        <v>332.14438053559104</v>
      </c>
      <c r="O124" s="7">
        <f t="shared" si="9"/>
        <v>7</v>
      </c>
      <c r="P124" s="7">
        <f t="shared" si="51"/>
        <v>28.180536328125072</v>
      </c>
      <c r="Q124" s="7">
        <f>IF(Q123&gt;0,(Q123*(IF(LN(Q123)&gt;$B$15,EXP($B$13-$B$14*LN(Q123)),EXP($B$16))))*(100-$E$20)/100,0)</f>
        <v>48.83621022291716</v>
      </c>
      <c r="R124" s="7">
        <f>IF(Q123&gt;0,INT(EXP($B$18+$B$19*LN(Q123*(100-$E$20)/100))),0)</f>
        <v>2</v>
      </c>
      <c r="S124" s="7">
        <f>(IF(R124&gt;$O$17,$P$17,VLOOKUP(R124,$O$6:$P$16,2)))-(VLOOKUP(R124,$O$6:$T$16,3))-$F$20</f>
        <v>742.75</v>
      </c>
      <c r="T124" s="7">
        <f>IF(T123&gt;0,(T123*(IF(LN(T123)&gt;$B$15,EXP($B$13-$B$14*LN(T123)),EXP($B$16))))*(100-$E$20)/100,0)</f>
        <v>21.135690424442927</v>
      </c>
      <c r="U124" s="7">
        <f>IF(T123&gt;0,INT(EXP($B$18+$B$19*LN(T123*(100-$E$20)/100))),0)</f>
        <v>1</v>
      </c>
      <c r="V124" s="7">
        <f>(IF(U124&gt;$O$17,$P$17,VLOOKUP(U124,$O$6:$P$16,2)))-(VLOOKUP(U124,$O$6:$T$16,3))-$F$20</f>
        <v>909</v>
      </c>
      <c r="W124" s="7">
        <f>IF(W123&gt;0,(W123*(IF(LN(W123)&gt;$B$15,EXP($B$13-$B$14*LN(W123)),EXP($B$16))))*(100-$E$20)/100,0)</f>
        <v>0.34740895696319418</v>
      </c>
      <c r="X124" s="7">
        <f>IF(W123&gt;0,INT(EXP($B$18+$B$19*LN(W123*(100-$E$20)/100))),0)</f>
        <v>0</v>
      </c>
      <c r="Y124" s="7">
        <f>(IF(X124&gt;$O$17,$P$17,VLOOKUP(X124,$O$6:$P$16,2)))-(VLOOKUP(X124,$O$6:$T$16,3))-$F$20</f>
        <v>1084</v>
      </c>
      <c r="Z124" s="7">
        <f>IF(Z123&gt;0,(Z123*(IF(LN(Z123)&gt;$E$17,EXP($E$14-$E$15*LN(Z123)),EXP($E$16)))),0)</f>
        <v>1.9872553118322387E-3</v>
      </c>
      <c r="AB124" s="7">
        <f t="shared" si="22"/>
        <v>309.52380952380952</v>
      </c>
      <c r="AC124" s="7">
        <f>IF(AC123&gt;0,(AC123*(IF(LN(AC123)&gt;$B$15,EXP($B$13-$B$14*LN(AC123)),EXP($B$16))))*(100-$E$20)/100,0)</f>
        <v>1.2953454960066218E-4</v>
      </c>
      <c r="AD124" s="7">
        <f>IF(AC123&gt;0,INT(EXP($B$18+$B$19*LN(AC123*(100-$E$20)/100))),0)</f>
        <v>0</v>
      </c>
      <c r="AE124" s="7">
        <f>(IF(AD124&gt;$O$17,$P$17,VLOOKUP(AD124,$O$6:$P$16,2)))-(VLOOKUP(AD124,$O$6:$T$16,3))-$F$20</f>
        <v>1084</v>
      </c>
      <c r="AF124" s="7">
        <f t="shared" ref="AF124:AF129" si="56">IF(AF123&gt;0,(AF123*(IF(LN(AF123)&gt;$E$17,EXP($E$14-$E$15*LN(AF123)),EXP($E$16)))),0)</f>
        <v>8.4434040459431759E-6</v>
      </c>
      <c r="AH124" s="7">
        <f t="shared" si="24"/>
        <v>309.52380952380952</v>
      </c>
      <c r="AI124" s="7">
        <f t="shared" si="52"/>
        <v>5.5036337488979273E-7</v>
      </c>
      <c r="AK124" s="7">
        <f t="shared" si="25"/>
        <v>309.52380952380952</v>
      </c>
      <c r="AL124" s="7">
        <f>IF(AL123&gt;0,(AL123*(IF(LN(AL123)&gt;$B$15,EXP($B$13-$B$14*LN(AL123)),EXP($B$16))))*(100-$E$20)/100,0)</f>
        <v>5.5036337488979273E-7</v>
      </c>
      <c r="AM124" s="7">
        <f>IF(AL123&gt;0,INT(EXP($B$18+$B$19*LN(AL123*(100-$E$20)/100))),0)</f>
        <v>0</v>
      </c>
      <c r="AN124" s="7">
        <f>(IF(AM124&gt;$O$17,$P$17,VLOOKUP(AM124,$O$6:$P$16,2)))-(VLOOKUP(AM124,$O$6:$T$16,3))-$F$20</f>
        <v>1084</v>
      </c>
      <c r="AO124" s="7">
        <f t="shared" si="50"/>
        <v>3.5874138294449787E-8</v>
      </c>
      <c r="AQ124" s="7">
        <f t="shared" si="27"/>
        <v>309.52380952380952</v>
      </c>
      <c r="AR124" s="7">
        <f t="shared" si="53"/>
        <v>3.5874138294449787E-8</v>
      </c>
      <c r="AT124" s="7">
        <f t="shared" si="54"/>
        <v>309.52380952380952</v>
      </c>
    </row>
    <row r="125" spans="1:46" x14ac:dyDescent="0.2">
      <c r="D125" s="7">
        <f t="shared" si="16"/>
        <v>38</v>
      </c>
      <c r="E125" s="7">
        <f t="shared" si="7"/>
        <v>332.14438054531587</v>
      </c>
      <c r="F125" s="7">
        <f>(F124*(IF(LN(F124)&gt;$E$17,EXP($E$14-$E$15*LN(F124)),EXP($E$16))))</f>
        <v>6.8235866838248747</v>
      </c>
      <c r="G125" s="7">
        <f t="shared" si="55"/>
        <v>8.9293137070202595E-4</v>
      </c>
      <c r="H125" s="7">
        <f t="shared" si="55"/>
        <v>3.7938659935868045E-6</v>
      </c>
      <c r="M125" s="7">
        <f t="shared" si="19"/>
        <v>38</v>
      </c>
      <c r="N125" s="7">
        <f t="shared" si="8"/>
        <v>332.14438054531587</v>
      </c>
      <c r="O125" s="7">
        <f t="shared" si="9"/>
        <v>7</v>
      </c>
      <c r="P125" s="7">
        <f t="shared" si="51"/>
        <v>28.180536328125072</v>
      </c>
      <c r="Q125" s="7">
        <f>IF(Q124&gt;0,(Q124*(IF(LN(Q124)&gt;$E$17,EXP($E$14-$E$15*LN(Q124)),EXP($E$16)))),0)</f>
        <v>9.5390015455499331</v>
      </c>
      <c r="S125" s="7">
        <f t="shared" si="28"/>
        <v>309.52380952380952</v>
      </c>
      <c r="T125" s="7">
        <f>IF(T124&gt;0,(T124*(IF(LN(T124)&gt;$E$17,EXP($E$14-$E$15*LN(T124)),EXP($E$16)))),0)</f>
        <v>6.8235866838248747</v>
      </c>
      <c r="V125" s="7">
        <f t="shared" si="20"/>
        <v>309.52380952380952</v>
      </c>
      <c r="W125" s="7">
        <f>IF(W124&gt;0,(W124*(IF(LN(W124)&gt;$E$17,EXP($E$14-$E$15*LN(W124)),EXP($E$16)))),0)</f>
        <v>0.15610090675731644</v>
      </c>
      <c r="Y125" s="7">
        <f t="shared" si="21"/>
        <v>309.52380952380952</v>
      </c>
      <c r="Z125" s="7">
        <f>IF(Z124&gt;0,(Z124*(IF(LN(Z124)&gt;$E$17,EXP($E$14-$E$15*LN(Z124)),EXP($E$16)))),0)</f>
        <v>8.9293137070202595E-4</v>
      </c>
      <c r="AB125" s="7">
        <f t="shared" si="22"/>
        <v>309.52380952380952</v>
      </c>
      <c r="AC125" s="7">
        <f>IF(AC124&gt;0,(AC124*(IF(LN(AC124)&gt;$E$17,EXP($E$14-$E$15*LN(AC124)),EXP($E$16)))),0)</f>
        <v>5.8203624989456393E-5</v>
      </c>
      <c r="AE125" s="7">
        <f>($D$7-$D$8)*$B$49</f>
        <v>309.52380952380952</v>
      </c>
      <c r="AF125" s="7">
        <f t="shared" si="56"/>
        <v>3.7938659935868045E-6</v>
      </c>
      <c r="AH125" s="7">
        <f t="shared" si="24"/>
        <v>309.52380952380952</v>
      </c>
      <c r="AI125" s="7">
        <f t="shared" si="52"/>
        <v>2.4729420512728861E-7</v>
      </c>
      <c r="AK125" s="7">
        <f t="shared" si="25"/>
        <v>309.52380952380952</v>
      </c>
      <c r="AL125" s="7">
        <f t="shared" ref="AL125:AL132" si="57">IF(AL124&gt;0,(AL124*(IF(LN(AL124)&gt;$E$17,EXP($E$14-$E$15*LN(AL124)),EXP($E$16)))),0)</f>
        <v>2.4729420512728861E-7</v>
      </c>
      <c r="AN125" s="7">
        <f t="shared" si="26"/>
        <v>309.52380952380952</v>
      </c>
      <c r="AO125" s="7">
        <f t="shared" si="50"/>
        <v>1.6119289398443074E-8</v>
      </c>
      <c r="AQ125" s="7">
        <f t="shared" si="27"/>
        <v>309.52380952380952</v>
      </c>
      <c r="AR125" s="7">
        <f t="shared" si="53"/>
        <v>1.6119289398443074E-8</v>
      </c>
      <c r="AT125" s="7">
        <f t="shared" si="54"/>
        <v>309.52380952380952</v>
      </c>
    </row>
    <row r="126" spans="1:46" x14ac:dyDescent="0.2">
      <c r="D126" s="7">
        <f t="shared" si="16"/>
        <v>39</v>
      </c>
      <c r="E126" s="7">
        <f t="shared" si="7"/>
        <v>332.14438055056712</v>
      </c>
      <c r="F126" s="7">
        <f t="shared" ref="F126:F132" si="58">(F125*(IF(LN(F125)&gt;$E$17,EXP($E$14-$E$15*LN(F125)),EXP($E$16))))</f>
        <v>3.0660351362070979</v>
      </c>
      <c r="G126" s="7">
        <f t="shared" si="55"/>
        <v>4.012199278253121E-4</v>
      </c>
      <c r="H126" s="7">
        <f t="shared" si="55"/>
        <v>1.7046938768979125E-6</v>
      </c>
      <c r="M126" s="7">
        <f t="shared" si="19"/>
        <v>39</v>
      </c>
      <c r="N126" s="7">
        <f t="shared" si="8"/>
        <v>332.14438055056712</v>
      </c>
      <c r="O126" s="7">
        <f t="shared" si="9"/>
        <v>7</v>
      </c>
      <c r="P126" s="7">
        <f t="shared" si="51"/>
        <v>28.180536328125072</v>
      </c>
      <c r="Q126" s="7">
        <f>IF(Q125&gt;0,(Q125*(IF(LN(Q125)&gt;$B$15,EXP($B$13-$B$14*LN(Q125)),EXP($B$16))))*(100-$E$20)/100,0)</f>
        <v>48.83621022285125</v>
      </c>
      <c r="R126" s="7">
        <f>IF(Q125&gt;0,INT(EXP($B$18+$B$19*LN(Q125*(100-$E$20)/100))),0)</f>
        <v>2</v>
      </c>
      <c r="S126" s="7">
        <f>(IF(R126&gt;$O$17,$P$17,VLOOKUP(R126,$O$6:$P$16,2)))-(VLOOKUP(R126,$O$6:$T$16,3))-$F$20</f>
        <v>742.75</v>
      </c>
      <c r="T126" s="7">
        <f>IF(T125&gt;0,(T125*(IF(LN(T125)&gt;$E$17,EXP($E$14-$E$15*LN(T125)),EXP($E$16)))),0)</f>
        <v>3.0660351362070979</v>
      </c>
      <c r="V126" s="7">
        <f t="shared" si="20"/>
        <v>309.52380952380952</v>
      </c>
      <c r="W126" s="7">
        <f>IF(W125&gt;0,(W125*(IF(LN(W125)&gt;$E$17,EXP($E$14-$E$15*LN(W125)),EXP($E$16)))),0)</f>
        <v>7.0140658731023986E-2</v>
      </c>
      <c r="Y126" s="7">
        <f t="shared" si="21"/>
        <v>309.52380952380952</v>
      </c>
      <c r="Z126" s="7">
        <f>IF(Z125&gt;0,(Z125*(IF(LN(Z125)&gt;$E$17,EXP($E$14-$E$15*LN(Z125)),EXP($E$16)))),0)</f>
        <v>4.012199278253121E-4</v>
      </c>
      <c r="AB126" s="7">
        <f t="shared" si="22"/>
        <v>309.52380952380952</v>
      </c>
      <c r="AC126" s="7">
        <f>IF(AC125&gt;0,(AC125*(IF(LN(AC125)&gt;$E$17,EXP($E$14-$E$15*LN(AC125)),EXP($E$16)))),0)</f>
        <v>2.6152574524379673E-5</v>
      </c>
      <c r="AE126" s="7">
        <f t="shared" si="23"/>
        <v>309.52380952380952</v>
      </c>
      <c r="AF126" s="7">
        <f t="shared" si="56"/>
        <v>1.7046938768979125E-6</v>
      </c>
      <c r="AH126" s="7">
        <f t="shared" si="24"/>
        <v>309.52380952380952</v>
      </c>
      <c r="AI126" s="7">
        <f t="shared" si="52"/>
        <v>1.1111644902203629E-7</v>
      </c>
      <c r="AK126" s="7">
        <f t="shared" si="25"/>
        <v>309.52380952380952</v>
      </c>
      <c r="AL126" s="7">
        <f t="shared" si="57"/>
        <v>1.1111644902203629E-7</v>
      </c>
      <c r="AN126" s="7">
        <f t="shared" si="26"/>
        <v>309.52380952380952</v>
      </c>
      <c r="AO126" s="7">
        <f t="shared" si="50"/>
        <v>7.2428636077081382E-9</v>
      </c>
      <c r="AQ126" s="7">
        <f t="shared" si="27"/>
        <v>309.52380952380952</v>
      </c>
      <c r="AR126" s="7">
        <f t="shared" si="53"/>
        <v>7.2428636077081382E-9</v>
      </c>
      <c r="AT126" s="7">
        <f t="shared" si="54"/>
        <v>309.52380952380952</v>
      </c>
    </row>
    <row r="127" spans="1:46" x14ac:dyDescent="0.2">
      <c r="D127" s="7">
        <f t="shared" si="16"/>
        <v>40</v>
      </c>
      <c r="E127" s="7">
        <f t="shared" si="7"/>
        <v>332.14438055340287</v>
      </c>
      <c r="F127" s="7">
        <f>(F126*(IF(LN(F126)&gt;$B$15,EXP($B$13-$B$14*LN(F126)),EXP($B$16))))*(100-$E$20)/100</f>
        <v>21.135357055195897</v>
      </c>
      <c r="G127" s="7">
        <f t="shared" si="55"/>
        <v>1.8027973455293387E-4</v>
      </c>
      <c r="H127" s="7">
        <f t="shared" si="55"/>
        <v>7.6596833384350946E-7</v>
      </c>
      <c r="M127" s="7">
        <f t="shared" si="19"/>
        <v>40</v>
      </c>
      <c r="N127" s="7">
        <f t="shared" si="8"/>
        <v>332.14438055340287</v>
      </c>
      <c r="O127" s="7">
        <f t="shared" si="9"/>
        <v>7</v>
      </c>
      <c r="P127" s="7">
        <f t="shared" si="51"/>
        <v>28.180536328125072</v>
      </c>
      <c r="Q127" s="7">
        <f>IF(Q126&gt;0,(Q126*(IF(LN(Q126)&gt;$E$17,EXP($E$14-$E$15*LN(Q126)),EXP($E$16)))),0)</f>
        <v>9.5390015455447852</v>
      </c>
      <c r="S127" s="7">
        <f t="shared" si="28"/>
        <v>309.52380952380952</v>
      </c>
      <c r="T127" s="7">
        <f>IF(T126&gt;0,(T126*(IF(LN(T126)&gt;$B$15,EXP($B$13-$B$14*LN(T126)),EXP($B$16))))*(100-$E$20)/100,0)</f>
        <v>21.135357055195897</v>
      </c>
      <c r="U127" s="7">
        <f>IF(T126&gt;0,INT(EXP($B$18+$B$19*LN(T126*(100-$E$20)/100))),0)</f>
        <v>1</v>
      </c>
      <c r="V127" s="7">
        <f>(IF(U127&gt;$O$17,$P$17,VLOOKUP(U127,$O$6:$P$16,2)))-(VLOOKUP(U127,$O$6:$T$16,3))-$F$20</f>
        <v>909</v>
      </c>
      <c r="W127" s="7">
        <f>IF(W126&gt;0,(W126*(IF(LN(W126)&gt;$E$17,EXP($E$14-$E$15*LN(W126)),EXP($E$16)))),0)</f>
        <v>3.1516229530110559E-2</v>
      </c>
      <c r="Y127" s="7">
        <f t="shared" si="21"/>
        <v>309.52380952380952</v>
      </c>
      <c r="Z127" s="7">
        <f>IF(Z126&gt;0,(Z126*(IF(LN(Z126)&gt;$E$17,EXP($E$14-$E$15*LN(Z126)),EXP($E$16)))),0)</f>
        <v>1.8027973455293387E-4</v>
      </c>
      <c r="AB127" s="7">
        <f t="shared" si="22"/>
        <v>309.52380952380952</v>
      </c>
      <c r="AC127" s="7">
        <f>IF(AC126&gt;0,(AC126*(IF(LN(AC126)&gt;$E$17,EXP($E$14-$E$15*LN(AC126)),EXP($E$16)))),0)</f>
        <v>1.1751109220037956E-5</v>
      </c>
      <c r="AE127" s="7">
        <f t="shared" si="23"/>
        <v>309.52380952380952</v>
      </c>
      <c r="AF127" s="7">
        <f t="shared" si="56"/>
        <v>7.6596833384350946E-7</v>
      </c>
      <c r="AH127" s="7">
        <f t="shared" si="24"/>
        <v>309.52380952380952</v>
      </c>
      <c r="AI127" s="7">
        <f t="shared" si="52"/>
        <v>4.9927838935455627E-8</v>
      </c>
      <c r="AK127" s="7">
        <f t="shared" si="25"/>
        <v>309.52380952380952</v>
      </c>
      <c r="AL127" s="7">
        <f t="shared" si="57"/>
        <v>4.9927838935455627E-8</v>
      </c>
      <c r="AN127" s="7">
        <f t="shared" si="26"/>
        <v>309.52380952380952</v>
      </c>
      <c r="AO127" s="7">
        <f t="shared" si="50"/>
        <v>3.2544284020938198E-9</v>
      </c>
      <c r="AQ127" s="7">
        <f t="shared" si="27"/>
        <v>309.52380952380952</v>
      </c>
      <c r="AR127" s="7">
        <f t="shared" si="53"/>
        <v>3.2544284020938198E-9</v>
      </c>
      <c r="AT127" s="7">
        <f t="shared" si="54"/>
        <v>309.52380952380952</v>
      </c>
    </row>
    <row r="128" spans="1:46" x14ac:dyDescent="0.2">
      <c r="D128" s="7">
        <f t="shared" si="16"/>
        <v>41</v>
      </c>
      <c r="E128" s="7">
        <f t="shared" si="7"/>
        <v>332.14438055493412</v>
      </c>
      <c r="F128" s="7">
        <f t="shared" si="58"/>
        <v>6.8235436327643582</v>
      </c>
      <c r="G128" s="7">
        <f>(G127*(IF(LN(G127)&gt;$B$15,EXP($B$13-$B$14*LN(G127)),EXP($B$16))))*(100-$E$20)/100</f>
        <v>1.2427374085170384E-3</v>
      </c>
      <c r="H128" s="7">
        <f t="shared" si="55"/>
        <v>3.4417175799249827E-7</v>
      </c>
      <c r="M128" s="7">
        <f t="shared" si="19"/>
        <v>41</v>
      </c>
      <c r="N128" s="7">
        <f t="shared" si="8"/>
        <v>332.14438055493412</v>
      </c>
      <c r="O128" s="7">
        <f t="shared" si="9"/>
        <v>7</v>
      </c>
      <c r="P128" s="7">
        <f t="shared" si="51"/>
        <v>28.180536328125072</v>
      </c>
      <c r="Q128" s="7">
        <f>IF(Q127&gt;0,(Q127*(IF(LN(Q127)&gt;$B$15,EXP($B$13-$B$14*LN(Q127)),EXP($B$16))))*(100-$E$20)/100,0)</f>
        <v>48.836210222837046</v>
      </c>
      <c r="R128" s="7">
        <f>IF(Q127&gt;0,INT(EXP($B$18+$B$19*LN(Q127*(100-$E$20)/100))),0)</f>
        <v>2</v>
      </c>
      <c r="S128" s="7">
        <f>(IF(R128&gt;$O$17,$P$17,VLOOKUP(R128,$O$6:$P$16,2)))-(VLOOKUP(R128,$O$6:$T$16,3))-$F$20</f>
        <v>742.75</v>
      </c>
      <c r="T128" s="7">
        <f>IF(T127&gt;0,(T127*(IF(LN(T127)&gt;$E$17,EXP($E$14-$E$15*LN(T127)),EXP($E$16)))),0)</f>
        <v>6.8235436327643582</v>
      </c>
      <c r="V128" s="7">
        <f t="shared" si="20"/>
        <v>309.52380952380952</v>
      </c>
      <c r="W128" s="7">
        <f>IF(W127&gt;0,(W127*(IF(LN(W127)&gt;$B$15,EXP($B$13-$B$14*LN(W127)),EXP($B$16))))*(100-$E$20)/100,0)</f>
        <v>0.21725346728296682</v>
      </c>
      <c r="X128" s="7">
        <f>IF(W127&gt;0,INT(EXP($B$18+$B$19*LN(W127*(100-$E$20)/100))),0)</f>
        <v>0</v>
      </c>
      <c r="Y128" s="7">
        <f>(IF(X128&gt;$O$17,$P$17,VLOOKUP(X128,$O$6:$P$16,2)))-(VLOOKUP(X128,$O$6:$T$16,3))-$F$20</f>
        <v>1084</v>
      </c>
      <c r="Z128" s="7">
        <f>IF(Z127&gt;0,(Z127*(IF(LN(Z127)&gt;$B$15,EXP($B$13-$B$14*LN(Z127)),EXP($B$16))))*(100-$E$20)/100,0)</f>
        <v>1.2427374085170384E-3</v>
      </c>
      <c r="AA128" s="7">
        <f>IF(Z127&gt;0,INT(EXP($B$18+$B$19*LN(Z127*(100-$E$20)/100))),0)</f>
        <v>0</v>
      </c>
      <c r="AB128" s="7">
        <f>(IF(AA128&gt;$O$17,$P$17,VLOOKUP(AA128,$O$6:$P$16,2)))-(VLOOKUP(AA128,$O$6:$T$16,3))-$F$20</f>
        <v>1084</v>
      </c>
      <c r="AC128" s="7">
        <f>IF(AC127&gt;0,(AC127*(IF(LN(AC127)&gt;$E$17,EXP($E$14-$E$15*LN(AC127)),EXP($E$16)))),0)</f>
        <v>5.2801137330679865E-6</v>
      </c>
      <c r="AE128" s="7">
        <f t="shared" si="23"/>
        <v>309.52380952380952</v>
      </c>
      <c r="AF128" s="7">
        <f t="shared" si="56"/>
        <v>3.4417175799249827E-7</v>
      </c>
      <c r="AH128" s="7">
        <f t="shared" si="24"/>
        <v>309.52380952380952</v>
      </c>
      <c r="AI128" s="7">
        <f>IF(AI127&gt;0,(AI127*(IF(LN(AI127)&gt;$B$15,EXP($B$13-$B$14*LN(AI127)),EXP($B$16))))*(100-$E$20)/100,0)</f>
        <v>3.4417175799249843E-7</v>
      </c>
      <c r="AJ128" s="7">
        <f>IF(AI127&gt;0,INT(EXP($B$18+$B$19*LN(AI127*(100-$E$20)/100))),0)</f>
        <v>0</v>
      </c>
      <c r="AK128" s="7">
        <f>(IF(AJ128&gt;$O$17,$P$17,VLOOKUP(AJ128,$O$6:$P$16,2)))-(VLOOKUP(AJ128,$O$6:$T$16,3))-$F$20</f>
        <v>1084</v>
      </c>
      <c r="AL128" s="7">
        <f t="shared" si="57"/>
        <v>2.2434024149479757E-8</v>
      </c>
      <c r="AN128" s="7">
        <f t="shared" si="26"/>
        <v>309.52380952380952</v>
      </c>
      <c r="AO128" s="7">
        <f>IF(AO127&gt;0,(AO127*(IF(LN(AO127)&gt;$B$15,EXP($B$13-$B$14*LN(AO127)),EXP($B$16))))*(100-$E$20)/100,0)</f>
        <v>2.2434024149479764E-8</v>
      </c>
      <c r="AP128" s="7">
        <f>IF(AO127&gt;0,INT(EXP($B$18+$B$19*LN(AO127*(100-$E$20)/100))),0)</f>
        <v>0</v>
      </c>
      <c r="AQ128" s="7">
        <f>(IF(AP128&gt;$O$17,$P$17,VLOOKUP(AP128,$O$6:$P$16,2)))-(VLOOKUP(AP128,$O$6:$T$16,3))-$F$20</f>
        <v>1084</v>
      </c>
      <c r="AR128" s="7">
        <f t="shared" si="53"/>
        <v>1.4623089427064807E-9</v>
      </c>
      <c r="AT128" s="7">
        <f t="shared" si="54"/>
        <v>309.52380952380952</v>
      </c>
    </row>
    <row r="129" spans="4:46" x14ac:dyDescent="0.2">
      <c r="D129" s="7">
        <f t="shared" si="16"/>
        <v>42</v>
      </c>
      <c r="E129" s="7">
        <f t="shared" si="7"/>
        <v>332.14438055576107</v>
      </c>
      <c r="F129" s="7">
        <f t="shared" si="58"/>
        <v>3.0660157921186721</v>
      </c>
      <c r="G129" s="7">
        <f>(G128*(IF(LN(G128)&gt;$E$17,EXP($E$14-$E$15*LN(G128)),EXP($E$16))))</f>
        <v>5.5839791243868122E-4</v>
      </c>
      <c r="H129" s="7">
        <f t="shared" si="55"/>
        <v>1.5464633949717232E-7</v>
      </c>
      <c r="M129" s="7">
        <f t="shared" si="19"/>
        <v>42</v>
      </c>
      <c r="N129" s="7">
        <f t="shared" si="8"/>
        <v>332.14438055576107</v>
      </c>
      <c r="O129" s="7">
        <f t="shared" si="9"/>
        <v>7</v>
      </c>
      <c r="P129" s="7">
        <f t="shared" si="51"/>
        <v>28.180536328125072</v>
      </c>
      <c r="Q129" s="7">
        <f>IF(Q128&gt;0,(Q128*(IF(LN(Q128)&gt;$E$17,EXP($E$14-$E$15*LN(Q128)),EXP($E$16)))),0)</f>
        <v>9.539001545543675</v>
      </c>
      <c r="S129" s="7">
        <f t="shared" si="28"/>
        <v>309.52380952380952</v>
      </c>
      <c r="T129" s="7">
        <f>IF(T128&gt;0,(T128*(IF(LN(T128)&gt;$E$17,EXP($E$14-$E$15*LN(T128)),EXP($E$16)))),0)</f>
        <v>3.0660157921186721</v>
      </c>
      <c r="V129" s="7">
        <f t="shared" si="20"/>
        <v>309.52380952380952</v>
      </c>
      <c r="W129" s="7">
        <f>IF(W128&gt;0,(W128*(IF(LN(W128)&gt;$E$17,EXP($E$14-$E$15*LN(W128)),EXP($E$16)))),0)</f>
        <v>9.761827540513017E-2</v>
      </c>
      <c r="Y129" s="7">
        <f t="shared" si="21"/>
        <v>309.52380952380952</v>
      </c>
      <c r="Z129" s="7">
        <f>IF(Z128&gt;0,(Z128*(IF(LN(Z128)&gt;$E$17,EXP($E$14-$E$15*LN(Z128)),EXP($E$16)))),0)</f>
        <v>5.5839791243868122E-4</v>
      </c>
      <c r="AB129" s="7">
        <f>($D$7-$D$8)*$B$49</f>
        <v>309.52380952380952</v>
      </c>
      <c r="AC129" s="7">
        <f>IF(AC128&gt;0,(AC128*(IF(LN(AC128)&gt;$E$17,EXP($E$14-$E$15*LN(AC128)),EXP($E$16)))),0)</f>
        <v>2.3725080341005541E-6</v>
      </c>
      <c r="AE129" s="7">
        <f t="shared" si="23"/>
        <v>309.52380952380952</v>
      </c>
      <c r="AF129" s="7">
        <f t="shared" si="56"/>
        <v>1.5464633949717232E-7</v>
      </c>
      <c r="AH129" s="7">
        <f t="shared" si="24"/>
        <v>309.52380952380952</v>
      </c>
      <c r="AI129" s="7">
        <f t="shared" ref="AI129:AI135" si="59">IF(AI128&gt;0,(AI128*(IF(LN(AI128)&gt;$E$17,EXP($E$14-$E$15*LN(AI128)),EXP($E$16)))),0)</f>
        <v>1.546463394971724E-7</v>
      </c>
      <c r="AK129" s="7">
        <f t="shared" si="25"/>
        <v>309.52380952380952</v>
      </c>
      <c r="AL129" s="7">
        <f t="shared" si="57"/>
        <v>1.0080256832066473E-8</v>
      </c>
      <c r="AN129" s="7">
        <f t="shared" si="26"/>
        <v>309.52380952380952</v>
      </c>
      <c r="AO129" s="7">
        <f t="shared" ref="AO129:AO137" si="60">IF(AO128&gt;0,(AO128*(IF(LN(AO128)&gt;$E$17,EXP($E$14-$E$15*LN(AO128)),EXP($E$16)))),0)</f>
        <v>1.0080256832066474E-8</v>
      </c>
      <c r="AQ129" s="7">
        <f t="shared" si="27"/>
        <v>309.52380952380952</v>
      </c>
      <c r="AR129" s="7">
        <f t="shared" si="53"/>
        <v>6.5705776244565249E-10</v>
      </c>
      <c r="AT129" s="7">
        <f t="shared" si="54"/>
        <v>309.52380952380952</v>
      </c>
    </row>
    <row r="130" spans="4:46" x14ac:dyDescent="0.2">
      <c r="D130" s="7">
        <f t="shared" si="16"/>
        <v>43</v>
      </c>
      <c r="E130" s="7">
        <f t="shared" si="7"/>
        <v>332.14438055620747</v>
      </c>
      <c r="F130" s="7">
        <f>(F129*(IF(LN(F129)&gt;$B$15,EXP($B$13-$B$14*LN(F129)),EXP($B$16))))*(100-$E$20)/100</f>
        <v>21.135223708969377</v>
      </c>
      <c r="G130" s="7">
        <f t="shared" ref="G130:H136" si="61">(G129*(IF(LN(G129)&gt;$E$17,EXP($E$14-$E$15*LN(G129)),EXP($E$16))))</f>
        <v>2.509043555612916E-4</v>
      </c>
      <c r="H130" s="7">
        <f>(H129*(IF(LN(H129)&gt;$B$15,EXP($B$13-$B$14*LN(H129)),EXP($B$16))))*(100-$E$20)/100</f>
        <v>1.0660365773221873E-6</v>
      </c>
      <c r="M130" s="7">
        <f t="shared" si="19"/>
        <v>43</v>
      </c>
      <c r="N130" s="7">
        <f t="shared" si="8"/>
        <v>332.14438055620747</v>
      </c>
      <c r="O130" s="7">
        <f t="shared" si="9"/>
        <v>7</v>
      </c>
      <c r="P130" s="7">
        <f t="shared" si="51"/>
        <v>28.180536328125072</v>
      </c>
      <c r="Q130" s="7">
        <f>IF(Q129&gt;0,(Q129*(IF(LN(Q129)&gt;$B$15,EXP($B$13-$B$14*LN(Q129)),EXP($B$16))))*(100-$E$20)/100,0)</f>
        <v>48.836210222833962</v>
      </c>
      <c r="R130" s="7">
        <f>IF(Q129&gt;0,INT(EXP($B$18+$B$19*LN(Q129*(100-$E$20)/100))),0)</f>
        <v>2</v>
      </c>
      <c r="S130" s="7">
        <f>(IF(R130&gt;$O$17,$P$17,VLOOKUP(R130,$O$6:$P$16,2)))-(VLOOKUP(R130,$O$6:$T$16,3))-$F$20</f>
        <v>742.75</v>
      </c>
      <c r="T130" s="7">
        <f>IF(T129&gt;0,(T129*(IF(LN(T129)&gt;$B$15,EXP($B$13-$B$14*LN(T129)),EXP($B$16))))*(100-$E$20)/100,0)</f>
        <v>21.135223708969377</v>
      </c>
      <c r="U130" s="7">
        <f>IF(T129&gt;0,INT(EXP($B$18+$B$19*LN(T129*(100-$E$20)/100))),0)</f>
        <v>1</v>
      </c>
      <c r="V130" s="7">
        <f>(IF(U130&gt;$O$17,$P$17,VLOOKUP(U130,$O$6:$P$16,2)))-(VLOOKUP(U130,$O$6:$T$16,3))-$F$20</f>
        <v>909</v>
      </c>
      <c r="W130" s="7">
        <f>IF(W129&gt;0,(W129*(IF(LN(W129)&gt;$E$17,EXP($E$14-$E$15*LN(W129)),EXP($E$16)))),0)</f>
        <v>4.3862718566696789E-2</v>
      </c>
      <c r="Y130" s="7">
        <f t="shared" si="21"/>
        <v>309.52380952380952</v>
      </c>
      <c r="Z130" s="7">
        <f>IF(Z129&gt;0,(Z129*(IF(LN(Z129)&gt;$E$17,EXP($E$14-$E$15*LN(Z129)),EXP($E$16)))),0)</f>
        <v>2.509043555612916E-4</v>
      </c>
      <c r="AB130" s="7">
        <f t="shared" si="22"/>
        <v>309.52380952380952</v>
      </c>
      <c r="AC130" s="7">
        <f>IF(AC129&gt;0,(AC129*(IF(LN(AC129)&gt;$B$15,EXP($B$13-$B$14*LN(AC129)),EXP($B$16))))*(100-$E$20)/100,0)</f>
        <v>1.6354608538200746E-5</v>
      </c>
      <c r="AD130" s="7">
        <f>IF(AC129&gt;0,INT(EXP($B$18+$B$19*LN(AC129*(100-$E$20)/100))),0)</f>
        <v>0</v>
      </c>
      <c r="AE130" s="7">
        <f>(IF(AD130&gt;$O$17,$P$17,VLOOKUP(AD130,$O$6:$P$16,2)))-(VLOOKUP(AD130,$O$6:$T$16,3))-$F$20</f>
        <v>1084</v>
      </c>
      <c r="AF130" s="7">
        <f>IF(AF129&gt;0,(AF129*(IF(LN(AF129)&gt;$B$15,EXP($B$13-$B$14*LN(AF129)),EXP($B$16))))*(100-$E$20)/100,0)</f>
        <v>1.0660365773221873E-6</v>
      </c>
      <c r="AG130" s="7">
        <f>IF(AF129&gt;0,INT(EXP($B$18+$B$19*LN(AF129*(100-$E$20)/100))),0)</f>
        <v>0</v>
      </c>
      <c r="AH130" s="7">
        <f>(IF(AG130&gt;$O$17,$P$17,VLOOKUP(AG130,$O$6:$P$16,2)))-(VLOOKUP(AG130,$O$6:$T$16,3))-$F$20</f>
        <v>1084</v>
      </c>
      <c r="AI130" s="7">
        <f t="shared" si="59"/>
        <v>6.9487079530784647E-8</v>
      </c>
      <c r="AK130" s="7">
        <f t="shared" si="25"/>
        <v>309.52380952380952</v>
      </c>
      <c r="AL130" s="7">
        <f t="shared" si="57"/>
        <v>4.5293513603879739E-9</v>
      </c>
      <c r="AN130" s="7">
        <f t="shared" si="26"/>
        <v>309.52380952380952</v>
      </c>
      <c r="AO130" s="7">
        <f t="shared" si="60"/>
        <v>4.5293513603879747E-9</v>
      </c>
      <c r="AQ130" s="7">
        <f t="shared" si="27"/>
        <v>309.52380952380952</v>
      </c>
      <c r="AR130" s="7">
        <f t="shared" si="53"/>
        <v>2.952350837648845E-10</v>
      </c>
      <c r="AT130" s="7">
        <f t="shared" si="54"/>
        <v>309.52380952380952</v>
      </c>
    </row>
    <row r="131" spans="4:46" x14ac:dyDescent="0.2">
      <c r="D131" s="7">
        <f t="shared" si="16"/>
        <v>44</v>
      </c>
      <c r="E131" s="7">
        <f t="shared" si="7"/>
        <v>332.14438055644854</v>
      </c>
      <c r="F131" s="7">
        <f t="shared" si="58"/>
        <v>6.8235264124162045</v>
      </c>
      <c r="G131" s="7">
        <f t="shared" si="61"/>
        <v>1.1273859417685419E-4</v>
      </c>
      <c r="H131" s="7">
        <f>(H130*(IF(LN(H130)&gt;$E$17,EXP($E$14-$E$15*LN(H130)),EXP($E$16))))</f>
        <v>4.7900111099924677E-7</v>
      </c>
      <c r="M131" s="7">
        <f t="shared" si="19"/>
        <v>44</v>
      </c>
      <c r="N131" s="7">
        <f t="shared" si="8"/>
        <v>332.14438055644854</v>
      </c>
      <c r="O131" s="7">
        <f t="shared" si="9"/>
        <v>7</v>
      </c>
      <c r="P131" s="7">
        <f t="shared" si="51"/>
        <v>28.180536328125072</v>
      </c>
      <c r="Q131" s="7">
        <f>IF(Q130&gt;0,(Q130*(IF(LN(Q130)&gt;$E$17,EXP($E$14-$E$15*LN(Q130)),EXP($E$16)))),0)</f>
        <v>9.5390015455434334</v>
      </c>
      <c r="S131" s="7">
        <f t="shared" si="28"/>
        <v>309.52380952380952</v>
      </c>
      <c r="T131" s="7">
        <f>IF(T130&gt;0,(T130*(IF(LN(T130)&gt;$E$17,EXP($E$14-$E$15*LN(T130)),EXP($E$16)))),0)</f>
        <v>6.8235264124162045</v>
      </c>
      <c r="V131" s="7">
        <f t="shared" si="20"/>
        <v>309.52380952380952</v>
      </c>
      <c r="W131" s="7">
        <f>IF(W130&gt;0,(W130*(IF(LN(W130)&gt;$E$17,EXP($E$14-$E$15*LN(W130)),EXP($E$16)))),0)</f>
        <v>1.970878989693909E-2</v>
      </c>
      <c r="Y131" s="7">
        <f t="shared" si="21"/>
        <v>309.52380952380952</v>
      </c>
      <c r="Z131" s="7">
        <f>IF(Z130&gt;0,(Z130*(IF(LN(Z130)&gt;$E$17,EXP($E$14-$E$15*LN(Z130)),EXP($E$16)))),0)</f>
        <v>1.1273859417685419E-4</v>
      </c>
      <c r="AB131" s="7">
        <f t="shared" si="22"/>
        <v>309.52380952380952</v>
      </c>
      <c r="AC131" s="7">
        <f>IF(AC130&gt;0,(AC130*(IF(LN(AC130)&gt;$E$17,EXP($E$14-$E$15*LN(AC130)),EXP($E$16)))),0)</f>
        <v>7.3485993130124088E-6</v>
      </c>
      <c r="AE131" s="7">
        <f t="shared" si="23"/>
        <v>309.52380952380952</v>
      </c>
      <c r="AF131" s="7">
        <f t="shared" ref="AF131:AF136" si="62">IF(AF130&gt;0,(AF130*(IF(LN(AF130)&gt;$E$17,EXP($E$14-$E$15*LN(AF130)),EXP($E$16)))),0)</f>
        <v>4.7900111099924677E-7</v>
      </c>
      <c r="AH131" s="7">
        <f>($D$7-$D$8)*$B$49</f>
        <v>309.52380952380952</v>
      </c>
      <c r="AI131" s="7">
        <f t="shared" si="59"/>
        <v>3.1222557465098455E-8</v>
      </c>
      <c r="AK131" s="7">
        <f t="shared" si="25"/>
        <v>309.52380952380952</v>
      </c>
      <c r="AL131" s="7">
        <f t="shared" si="57"/>
        <v>2.0351687548860567E-9</v>
      </c>
      <c r="AN131" s="7">
        <f t="shared" si="26"/>
        <v>309.52380952380952</v>
      </c>
      <c r="AO131" s="7">
        <f t="shared" si="60"/>
        <v>2.0351687548860572E-9</v>
      </c>
      <c r="AQ131" s="7">
        <f t="shared" si="27"/>
        <v>309.52380952380952</v>
      </c>
      <c r="AR131" s="7">
        <f t="shared" si="53"/>
        <v>1.326576743591367E-10</v>
      </c>
      <c r="AT131" s="7">
        <f t="shared" si="54"/>
        <v>309.52380952380952</v>
      </c>
    </row>
    <row r="132" spans="4:46" x14ac:dyDescent="0.2">
      <c r="D132" s="7">
        <f t="shared" si="16"/>
        <v>45</v>
      </c>
      <c r="E132" s="7">
        <f t="shared" si="7"/>
        <v>332.14438055657877</v>
      </c>
      <c r="F132" s="7">
        <f t="shared" si="58"/>
        <v>3.0660080545174742</v>
      </c>
      <c r="G132" s="7">
        <f t="shared" si="61"/>
        <v>5.065671573751772E-5</v>
      </c>
      <c r="H132" s="7">
        <f t="shared" si="61"/>
        <v>2.1522907301628982E-7</v>
      </c>
      <c r="M132" s="7">
        <f t="shared" si="19"/>
        <v>45</v>
      </c>
      <c r="N132" s="7">
        <f t="shared" si="8"/>
        <v>332.14438055657877</v>
      </c>
      <c r="O132" s="7">
        <f t="shared" si="9"/>
        <v>7</v>
      </c>
      <c r="P132" s="7">
        <f t="shared" si="51"/>
        <v>28.180536328125072</v>
      </c>
      <c r="Q132" s="7">
        <f>IF(Q131&gt;0,(Q131*(IF(LN(Q131)&gt;$B$15,EXP($B$13-$B$14*LN(Q131)),EXP($B$16))))*(100-$E$20)/100,0)</f>
        <v>48.836210222833287</v>
      </c>
      <c r="R132" s="7">
        <f>IF(Q131&gt;0,INT(EXP($B$18+$B$19*LN(Q131*(100-$E$20)/100))),0)</f>
        <v>2</v>
      </c>
      <c r="S132" s="7">
        <f>(IF(R132&gt;$O$17,$P$17,VLOOKUP(R132,$O$6:$P$16,2)))-(VLOOKUP(R132,$O$6:$T$16,3))-$F$20</f>
        <v>742.75</v>
      </c>
      <c r="T132" s="7">
        <f>IF(T131&gt;0,(T131*(IF(LN(T131)&gt;$E$17,EXP($E$14-$E$15*LN(T131)),EXP($E$16)))),0)</f>
        <v>3.0660080545174742</v>
      </c>
      <c r="V132" s="7">
        <f t="shared" si="20"/>
        <v>309.52380952380952</v>
      </c>
      <c r="W132" s="7">
        <f>IF(W131&gt;0,(W131*(IF(LN(W131)&gt;$B$15,EXP($B$13-$B$14*LN(W131)),EXP($B$16))))*(100-$E$20)/100,0)</f>
        <v>0.13586025374547725</v>
      </c>
      <c r="X132" s="7">
        <f>IF(W131&gt;0,INT(EXP($B$18+$B$19*LN(W131*(100-$E$20)/100))),0)</f>
        <v>0</v>
      </c>
      <c r="Y132" s="7">
        <f>(IF(X132&gt;$O$17,$P$17,VLOOKUP(X132,$O$6:$P$16,2)))-(VLOOKUP(X132,$O$6:$T$16,3))-$F$20</f>
        <v>1084</v>
      </c>
      <c r="Z132" s="7">
        <f>IF(Z131&gt;0,(Z131*(IF(LN(Z131)&gt;$E$17,EXP($E$14-$E$15*LN(Z131)),EXP($E$16)))),0)</f>
        <v>5.065671573751772E-5</v>
      </c>
      <c r="AB132" s="7">
        <f t="shared" si="22"/>
        <v>309.52380952380952</v>
      </c>
      <c r="AC132" s="7">
        <f>IF(AC131&gt;0,(AC131*(IF(LN(AC131)&gt;$E$17,EXP($E$14-$E$15*LN(AC131)),EXP($E$16)))),0)</f>
        <v>3.3019385170283917E-6</v>
      </c>
      <c r="AE132" s="7">
        <f t="shared" si="23"/>
        <v>309.52380952380952</v>
      </c>
      <c r="AF132" s="7">
        <f t="shared" si="62"/>
        <v>2.1522907301628982E-7</v>
      </c>
      <c r="AH132" s="7">
        <f t="shared" si="24"/>
        <v>309.52380952380952</v>
      </c>
      <c r="AI132" s="7">
        <f t="shared" si="59"/>
        <v>1.4029199402883112E-8</v>
      </c>
      <c r="AK132" s="7">
        <f t="shared" si="25"/>
        <v>309.52380952380952</v>
      </c>
      <c r="AL132" s="7">
        <f t="shared" si="57"/>
        <v>9.144602684366875E-10</v>
      </c>
      <c r="AN132" s="7">
        <f t="shared" si="26"/>
        <v>309.52380952380952</v>
      </c>
      <c r="AO132" s="7">
        <f t="shared" si="60"/>
        <v>9.1446026843668771E-10</v>
      </c>
      <c r="AQ132" s="7">
        <f t="shared" si="27"/>
        <v>309.52380952380952</v>
      </c>
      <c r="AR132" s="7">
        <f>IF(AR131&gt;0,(AR131*(IF(LN(AR131)&gt;$B$15,EXP($B$13-$B$14*LN(AR131)),EXP($B$16))))*(100-$E$20)/100,0)</f>
        <v>9.1446026843668781E-10</v>
      </c>
      <c r="AS132" s="7">
        <f>IF(AR131&gt;0,INT(EXP($B$18+$B$19*LN(AR131*(100-$E$20)/100))),0)</f>
        <v>0</v>
      </c>
      <c r="AT132" s="7">
        <f>(IF(AS132&gt;$O$17,$P$17,VLOOKUP(AS132,$O$6:$P$16,2)))-(VLOOKUP(AS132,$O$6:$T$16,3))-$F$20</f>
        <v>1084</v>
      </c>
    </row>
    <row r="133" spans="4:46" x14ac:dyDescent="0.2">
      <c r="D133" s="7">
        <f t="shared" si="16"/>
        <v>46</v>
      </c>
      <c r="E133" s="7">
        <f t="shared" si="7"/>
        <v>332.14438055664914</v>
      </c>
      <c r="F133" s="7">
        <f>(F132*(IF(LN(F132)&gt;$B$15,EXP($B$13-$B$14*LN(F132)),EXP($B$16))))*(100-$E$20)/100</f>
        <v>21.135170370714331</v>
      </c>
      <c r="G133" s="7">
        <f>(G132*(IF(LN(G132)&gt;$B$15,EXP($B$13-$B$14*LN(G132)),EXP($B$16))))*(100-$E$20)/100</f>
        <v>3.4919618555985142E-4</v>
      </c>
      <c r="H133" s="7">
        <f t="shared" si="61"/>
        <v>9.6708656426319351E-8</v>
      </c>
      <c r="M133" s="7">
        <f t="shared" si="19"/>
        <v>46</v>
      </c>
      <c r="N133" s="7">
        <f t="shared" si="8"/>
        <v>332.14438055664914</v>
      </c>
      <c r="O133" s="7">
        <f t="shared" si="9"/>
        <v>7</v>
      </c>
      <c r="P133" s="7">
        <f t="shared" si="51"/>
        <v>28.180536328125072</v>
      </c>
      <c r="Q133" s="7">
        <f>IF(Q132&gt;0,(Q132*(IF(LN(Q132)&gt;$E$17,EXP($E$14-$E$15*LN(Q132)),EXP($E$16)))),0)</f>
        <v>9.5390015455433765</v>
      </c>
      <c r="S133" s="7">
        <f t="shared" si="28"/>
        <v>309.52380952380952</v>
      </c>
      <c r="T133" s="7">
        <f>IF(T132&gt;0,(T132*(IF(LN(T132)&gt;$B$15,EXP($B$13-$B$14*LN(T132)),EXP($B$16))))*(100-$E$20)/100,0)</f>
        <v>21.135170370714331</v>
      </c>
      <c r="U133" s="7">
        <f>IF(T132&gt;0,INT(EXP($B$18+$B$19*LN(T132*(100-$E$20)/100))),0)</f>
        <v>1</v>
      </c>
      <c r="V133" s="7">
        <f>(IF(U133&gt;$O$17,$P$17,VLOOKUP(U133,$O$6:$P$16,2)))-(VLOOKUP(U133,$O$6:$T$16,3))-$F$20</f>
        <v>909</v>
      </c>
      <c r="W133" s="7">
        <f>IF(W132&gt;0,(W132*(IF(LN(W132)&gt;$E$17,EXP($E$14-$E$15*LN(W132)),EXP($E$16)))),0)</f>
        <v>6.1045947080158161E-2</v>
      </c>
      <c r="Y133" s="7">
        <f t="shared" si="21"/>
        <v>309.52380952380952</v>
      </c>
      <c r="Z133" s="7">
        <f>IF(Z132&gt;0,(Z132*(IF(LN(Z132)&gt;$B$15,EXP($B$13-$B$14*LN(Z132)),EXP($B$16))))*(100-$E$20)/100,0)</f>
        <v>3.4919618555985142E-4</v>
      </c>
      <c r="AA133" s="7">
        <f>IF(Z132&gt;0,INT(EXP($B$18+$B$19*LN(Z132*(100-$E$20)/100))),0)</f>
        <v>0</v>
      </c>
      <c r="AB133" s="7">
        <f>(IF(AA133&gt;$O$17,$P$17,VLOOKUP(AA133,$O$6:$P$16,2)))-(VLOOKUP(AA133,$O$6:$T$16,3))-$F$20</f>
        <v>1084</v>
      </c>
      <c r="AC133" s="7">
        <f>IF(AC132&gt;0,(AC132*(IF(LN(AC132)&gt;$E$17,EXP($E$14-$E$15*LN(AC132)),EXP($E$16)))),0)</f>
        <v>1.483656613435122E-6</v>
      </c>
      <c r="AE133" s="7">
        <f t="shared" si="23"/>
        <v>309.52380952380952</v>
      </c>
      <c r="AF133" s="7">
        <f t="shared" si="62"/>
        <v>9.6708656426319351E-8</v>
      </c>
      <c r="AH133" s="7">
        <f t="shared" si="24"/>
        <v>309.52380952380952</v>
      </c>
      <c r="AI133" s="7">
        <f t="shared" si="59"/>
        <v>6.3037256350914119E-9</v>
      </c>
      <c r="AK133" s="7">
        <f t="shared" si="25"/>
        <v>309.52380952380952</v>
      </c>
      <c r="AL133" s="7">
        <f>IF(AL132&gt;0,(AL132*(IF(LN(AL132)&gt;$B$15,EXP($B$13-$B$14*LN(AL132)),EXP($B$16))))*(100-$E$20)/100,0)</f>
        <v>6.3037256350914128E-9</v>
      </c>
      <c r="AM133" s="7">
        <f>IF(AL132&gt;0,INT(EXP($B$18+$B$19*LN(AL132*(100-$E$20)/100))),0)</f>
        <v>0</v>
      </c>
      <c r="AN133" s="7">
        <f>(IF(AM133&gt;$O$17,$P$17,VLOOKUP(AM133,$O$6:$P$16,2)))-(VLOOKUP(AM133,$O$6:$T$16,3))-$F$20</f>
        <v>1084</v>
      </c>
      <c r="AO133" s="7">
        <f t="shared" si="60"/>
        <v>4.1089348514301325E-10</v>
      </c>
      <c r="AQ133" s="7">
        <f t="shared" si="27"/>
        <v>309.52380952380952</v>
      </c>
      <c r="AR133" s="7">
        <f>IF(AR132&gt;0,(AR132*(IF(LN(AR132)&gt;$E$17,EXP($E$14-$E$15*LN(AR132)),EXP($E$16)))),0)</f>
        <v>4.108934851430133E-10</v>
      </c>
      <c r="AT133" s="7">
        <f>($D$7-$D$8)*$B$49</f>
        <v>309.52380952380952</v>
      </c>
    </row>
    <row r="134" spans="4:46" x14ac:dyDescent="0.2">
      <c r="D134" s="7">
        <f t="shared" si="16"/>
        <v>47</v>
      </c>
      <c r="E134" s="7">
        <f t="shared" si="7"/>
        <v>332.14438055668711</v>
      </c>
      <c r="F134" s="7">
        <f>(F133*(IF(LN(F133)&gt;$E$17,EXP($E$14-$E$15*LN(F133)),EXP($E$16))))</f>
        <v>6.8235195242891118</v>
      </c>
      <c r="G134" s="7">
        <f t="shared" ref="G134:G137" si="63">(G133*(IF(LN(G133)&gt;$E$17,EXP($E$14-$E$15*LN(G133)),EXP($E$16))))</f>
        <v>1.5690396033129312E-4</v>
      </c>
      <c r="H134" s="7">
        <f t="shared" si="61"/>
        <v>4.3454000413206355E-8</v>
      </c>
      <c r="M134" s="7">
        <f t="shared" si="19"/>
        <v>47</v>
      </c>
      <c r="N134" s="7">
        <f t="shared" si="8"/>
        <v>332.14438055668711</v>
      </c>
      <c r="O134" s="7">
        <f t="shared" si="9"/>
        <v>7</v>
      </c>
      <c r="P134" s="7">
        <f t="shared" si="51"/>
        <v>28.180536328125072</v>
      </c>
      <c r="Q134" s="7">
        <f>IF(Q133&gt;0,(Q133*(IF(LN(Q133)&gt;$B$15,EXP($B$13-$B$14*LN(Q133)),EXP($B$16))))*(100-$E$20)/100,0)</f>
        <v>48.836210222833131</v>
      </c>
      <c r="R134" s="7">
        <f>IF(Q133&gt;0,INT(EXP($B$18+$B$19*LN(Q133*(100-$E$20)/100))),0)</f>
        <v>2</v>
      </c>
      <c r="S134" s="7">
        <f>(IF(R134&gt;$O$17,$P$17,VLOOKUP(R134,$O$6:$P$16,2)))-(VLOOKUP(R134,$O$6:$T$16,3))-$F$20</f>
        <v>742.75</v>
      </c>
      <c r="T134" s="7">
        <f>IF(T133&gt;0,(T133*(IF(LN(T133)&gt;$E$17,EXP($E$14-$E$15*LN(T133)),EXP($E$16)))),0)</f>
        <v>6.8235195242891118</v>
      </c>
      <c r="V134" s="7">
        <f t="shared" si="20"/>
        <v>309.52380952380952</v>
      </c>
      <c r="W134" s="7">
        <f>IF(W133&gt;0,(W133*(IF(LN(W133)&gt;$B$15,EXP($B$13-$B$14*LN(W133)),EXP($B$16))))*(100-$E$20)/100,0)</f>
        <v>0.42081314498823358</v>
      </c>
      <c r="X134" s="7">
        <f>IF(W133&gt;0,INT(EXP($B$18+$B$19*LN(W133*(100-$E$20)/100))),0)</f>
        <v>0</v>
      </c>
      <c r="Y134" s="7">
        <f t="shared" si="21"/>
        <v>309.52380952380952</v>
      </c>
      <c r="Z134" s="7">
        <f>IF(Z133&gt;0,(Z133*(IF(LN(Z133)&gt;$E$17,EXP($E$14-$E$15*LN(Z133)),EXP($E$16)))),0)</f>
        <v>1.5690396033129312E-4</v>
      </c>
      <c r="AB134" s="7">
        <f t="shared" si="22"/>
        <v>309.52380952380952</v>
      </c>
      <c r="AC134" s="7">
        <f>IF(AC133&gt;0,(AC133*(IF(LN(AC133)&gt;$E$17,EXP($E$14-$E$15*LN(AC133)),EXP($E$16)))),0)</f>
        <v>6.6664988922046841E-7</v>
      </c>
      <c r="AE134" s="7">
        <f t="shared" si="23"/>
        <v>309.52380952380952</v>
      </c>
      <c r="AF134" s="7">
        <f t="shared" si="62"/>
        <v>4.3454000413206355E-8</v>
      </c>
      <c r="AH134" s="7">
        <f t="shared" si="24"/>
        <v>309.52380952380952</v>
      </c>
      <c r="AI134" s="7">
        <f t="shared" si="59"/>
        <v>2.8324465096947989E-9</v>
      </c>
      <c r="AK134" s="7">
        <f t="shared" si="25"/>
        <v>309.52380952380952</v>
      </c>
      <c r="AL134" s="7">
        <f>IF(AL133&gt;0,(AL133*(IF(LN(AL133)&gt;$E$17,EXP($E$14-$E$15*LN(AL133)),EXP($E$16)))),0)</f>
        <v>2.8324465096947989E-9</v>
      </c>
      <c r="AN134" s="7">
        <f t="shared" si="26"/>
        <v>309.52380952380952</v>
      </c>
      <c r="AO134" s="7">
        <f t="shared" si="60"/>
        <v>1.8462634404182512E-10</v>
      </c>
      <c r="AQ134" s="7">
        <f t="shared" si="27"/>
        <v>309.52380952380952</v>
      </c>
      <c r="AR134" s="7">
        <f>IF(AR133&gt;0,(AR133*(IF(LN(AR133)&gt;$E$17,EXP($E$14-$E$15*LN(AR133)),EXP($E$16)))),0)</f>
        <v>1.8462634404182514E-10</v>
      </c>
      <c r="AT134" s="7">
        <f>($D$7-$D$8)*$B$49</f>
        <v>309.52380952380952</v>
      </c>
    </row>
    <row r="135" spans="4:46" x14ac:dyDescent="0.2">
      <c r="D135" s="7">
        <f t="shared" si="16"/>
        <v>48</v>
      </c>
      <c r="E135" s="7">
        <f t="shared" si="7"/>
        <v>332.14438055670769</v>
      </c>
      <c r="F135" s="7">
        <f>(F134*(IF(LN(F134)&gt;$E$17,EXP($E$14-$E$15*LN(F134)),EXP($E$16))))</f>
        <v>3.0660049594824632</v>
      </c>
      <c r="G135" s="7">
        <f t="shared" si="63"/>
        <v>7.0501493961549569E-5</v>
      </c>
      <c r="H135" s="7">
        <f t="shared" si="61"/>
        <v>1.9525140992415329E-8</v>
      </c>
      <c r="M135" s="7">
        <f t="shared" si="19"/>
        <v>48</v>
      </c>
      <c r="N135" s="7">
        <f t="shared" si="8"/>
        <v>332.14438055670769</v>
      </c>
      <c r="O135" s="7">
        <f t="shared" si="9"/>
        <v>7</v>
      </c>
      <c r="P135" s="7">
        <f t="shared" si="51"/>
        <v>28.180536328125072</v>
      </c>
      <c r="Q135" s="7">
        <f>IF(Q134&gt;0,(Q134*(IF(LN(Q134)&gt;$E$17,EXP($E$14-$E$15*LN(Q134)),EXP($E$16)))),0)</f>
        <v>9.5390015455433677</v>
      </c>
      <c r="S135" s="7">
        <f t="shared" si="28"/>
        <v>309.52380952380952</v>
      </c>
      <c r="T135" s="7">
        <f>IF(T134&gt;0,(T134*(IF(LN(T134)&gt;$E$17,EXP($E$14-$E$15*LN(T134)),EXP($E$16)))),0)</f>
        <v>3.0660049594824632</v>
      </c>
      <c r="V135" s="7">
        <f t="shared" si="20"/>
        <v>309.52380952380952</v>
      </c>
      <c r="W135" s="7">
        <f>IF(W134&gt;0,(W134*(IF(LN(W134)&gt;$E$17,EXP($E$14-$E$15*LN(W134)),EXP($E$16)))),0)</f>
        <v>0.18908353452447316</v>
      </c>
      <c r="Y135" s="7">
        <f t="shared" si="21"/>
        <v>309.52380952380952</v>
      </c>
      <c r="Z135" s="7">
        <f>IF(Z134&gt;0,(Z134*(IF(LN(Z134)&gt;$E$17,EXP($E$14-$E$15*LN(Z134)),EXP($E$16)))),0)</f>
        <v>7.0501493961549569E-5</v>
      </c>
      <c r="AB135" s="7">
        <f t="shared" si="22"/>
        <v>309.52380952380952</v>
      </c>
      <c r="AC135" s="7">
        <f>IF(AC134&gt;0,(AC134*(IF(LN(AC134)&gt;$E$17,EXP($E$14-$E$15*LN(AC134)),EXP($E$16)))),0)</f>
        <v>2.9954510415229359E-7</v>
      </c>
      <c r="AE135" s="7">
        <f t="shared" si="23"/>
        <v>309.52380952380952</v>
      </c>
      <c r="AF135" s="7">
        <f t="shared" si="62"/>
        <v>1.9525140992415329E-8</v>
      </c>
      <c r="AH135" s="7">
        <f t="shared" si="24"/>
        <v>309.52380952380952</v>
      </c>
      <c r="AI135" s="7">
        <f t="shared" si="59"/>
        <v>1.2727002561186037E-9</v>
      </c>
      <c r="AK135" s="7">
        <f t="shared" si="25"/>
        <v>309.52380952380952</v>
      </c>
      <c r="AL135" s="7">
        <f>IF(AL134&gt;0,(AL134*(IF(LN(AL134)&gt;$E$17,EXP($E$14-$E$15*LN(AL134)),EXP($E$16)))),0)</f>
        <v>1.2727002561186037E-9</v>
      </c>
      <c r="AN135" s="7">
        <f t="shared" si="26"/>
        <v>309.52380952380952</v>
      </c>
      <c r="AO135" s="7">
        <f t="shared" si="60"/>
        <v>8.2957963917063038E-11</v>
      </c>
      <c r="AQ135" s="7">
        <f t="shared" si="27"/>
        <v>309.52380952380952</v>
      </c>
      <c r="AR135" s="7">
        <f>IF(AR134&gt;0,(AR134*(IF(LN(AR134)&gt;$E$17,EXP($E$14-$E$15*LN(AR134)),EXP($E$16)))),0)</f>
        <v>8.295796391706305E-11</v>
      </c>
      <c r="AT135" s="7">
        <f>($D$7-$D$8)*$B$49</f>
        <v>309.52380952380952</v>
      </c>
    </row>
    <row r="136" spans="4:46" x14ac:dyDescent="0.2">
      <c r="D136" s="7">
        <f t="shared" si="16"/>
        <v>49</v>
      </c>
      <c r="E136" s="7">
        <f t="shared" si="7"/>
        <v>332.14438055671877</v>
      </c>
      <c r="F136" s="7">
        <f>(F135*(IF(LN(F135)&gt;$B$15,EXP($B$13-$B$14*LN(F135)),EXP($B$16))))*(100-$E$20)/100</f>
        <v>21.135149035450009</v>
      </c>
      <c r="G136" s="7">
        <f t="shared" si="63"/>
        <v>3.1678363250459616E-5</v>
      </c>
      <c r="H136" s="7">
        <f t="shared" si="61"/>
        <v>8.7732113763646786E-9</v>
      </c>
      <c r="M136" s="7">
        <f t="shared" si="19"/>
        <v>49</v>
      </c>
      <c r="N136" s="7">
        <f t="shared" si="8"/>
        <v>332.14438055671877</v>
      </c>
      <c r="O136" s="7">
        <f t="shared" si="9"/>
        <v>7</v>
      </c>
      <c r="P136" s="7">
        <f t="shared" si="51"/>
        <v>28.180536328125072</v>
      </c>
      <c r="Q136" s="7">
        <f>IF(Q135&gt;0,(Q135*(IF(LN(Q135)&gt;$B$15,EXP($B$13-$B$14*LN(Q135)),EXP($B$16))))*(100-$E$20)/100,0)</f>
        <v>48.836210222833124</v>
      </c>
      <c r="R136" s="7">
        <f>IF(Q135&gt;0,INT(EXP($B$18+$B$19*LN(Q135*(100-$E$20)/100))),0)</f>
        <v>2</v>
      </c>
      <c r="S136" s="7">
        <f>(IF(R136&gt;$O$17,$P$17,VLOOKUP(R136,$O$6:$P$16,2)))-(VLOOKUP(R136,$O$6:$T$16,3))-$F$20</f>
        <v>742.75</v>
      </c>
      <c r="T136" s="7">
        <f>IF(T135&gt;0,(T135*(IF(LN(T135)&gt;$B$15,EXP($B$13-$B$14*LN(T135)),EXP($B$16))))*(100-$E$20)/100,0)</f>
        <v>21.135149035450009</v>
      </c>
      <c r="U136" s="7">
        <f>IF(T135&gt;0,INT(EXP($B$18+$B$19*LN(T135*(100-$E$20)/100))),0)</f>
        <v>1</v>
      </c>
      <c r="V136" s="7">
        <f>(IF(U136&gt;$O$17,$P$17,VLOOKUP(U136,$O$6:$P$16,2)))-(VLOOKUP(U136,$O$6:$T$16,3))-$F$20</f>
        <v>909</v>
      </c>
      <c r="W136" s="7">
        <f>IF(W135&gt;0,(W135*(IF(LN(W135)&gt;$B$15,EXP($B$13-$B$14*LN(W135)),EXP($B$16))))*(100-$E$20)/100,0)</f>
        <v>1.303425380955342</v>
      </c>
      <c r="X136" s="7">
        <f>IF(W135&gt;0,INT(EXP($B$18+$B$19*LN(W135*(100-$E$20)/100))),0)</f>
        <v>0</v>
      </c>
      <c r="Y136" s="7">
        <f>(IF(X136&gt;$O$17,$P$17,VLOOKUP(X136,$O$6:$P$16,2)))-(VLOOKUP(X136,$O$6:$T$16,3))-$F$20</f>
        <v>1084</v>
      </c>
      <c r="Z136" s="7">
        <f>IF(Z135&gt;0,(Z135*(IF(LN(Z135)&gt;$E$17,EXP($E$14-$E$15*LN(Z135)),EXP($E$16)))),0)</f>
        <v>3.1678363250459616E-5</v>
      </c>
      <c r="AB136" s="7">
        <f t="shared" si="22"/>
        <v>309.52380952380952</v>
      </c>
      <c r="AC136" s="7">
        <f>IF(AC135&gt;0,(AC135*(IF(LN(AC135)&gt;$B$15,EXP($B$13-$B$14*LN(AC135)),EXP($B$16))))*(100-$E$20)/100,0)</f>
        <v>2.0648793797668128E-6</v>
      </c>
      <c r="AD136" s="7">
        <f>IF(AC135&gt;0,INT(EXP($B$18+$B$19*LN(AC135*(100-$E$20)/100))),0)</f>
        <v>0</v>
      </c>
      <c r="AE136" s="7">
        <f>(IF(AD136&gt;$O$17,$P$17,VLOOKUP(AD136,$O$6:$P$16,2)))-(VLOOKUP(AD136,$O$6:$T$16,3))-$F$20</f>
        <v>1084</v>
      </c>
      <c r="AF136" s="7">
        <f t="shared" si="62"/>
        <v>8.7732113763646786E-9</v>
      </c>
      <c r="AH136" s="7">
        <f t="shared" si="24"/>
        <v>309.52380952380952</v>
      </c>
      <c r="AI136" s="7">
        <f>IF(AI135&gt;0,(AI135*(IF(LN(AI135)&gt;$B$15,EXP($B$13-$B$14*LN(AI135)),EXP($B$16))))*(100-$E$20)/100,0)</f>
        <v>8.7732113763646836E-9</v>
      </c>
      <c r="AJ136" s="7">
        <f>IF(AI135&gt;0,INT(EXP($B$18+$B$19*LN(AI135*(100-$E$20)/100))),0)</f>
        <v>0</v>
      </c>
      <c r="AK136" s="7">
        <f>(IF(AJ136&gt;$O$17,$P$17,VLOOKUP(AJ136,$O$6:$P$16,2)))-(VLOOKUP(AJ136,$O$6:$T$16,3))-$F$20</f>
        <v>1084</v>
      </c>
      <c r="AL136" s="7">
        <f>IF(AL135&gt;0,(AL135*(IF(LN(AL135)&gt;$E$17,EXP($E$14-$E$15*LN(AL135)),EXP($E$16)))),0)</f>
        <v>5.7186108771349476E-10</v>
      </c>
      <c r="AN136" s="7">
        <f t="shared" si="26"/>
        <v>309.52380952380952</v>
      </c>
      <c r="AO136" s="7">
        <f t="shared" si="60"/>
        <v>3.7275415992127777E-11</v>
      </c>
      <c r="AQ136" s="7">
        <f t="shared" si="27"/>
        <v>309.52380952380952</v>
      </c>
      <c r="AR136" s="7">
        <f>IF(AR135&gt;0,(AR135*(IF(LN(AR135)&gt;$E$17,EXP($E$14-$E$15*LN(AR135)),EXP($E$16)))),0)</f>
        <v>3.7275415992127783E-11</v>
      </c>
      <c r="AT136" s="7">
        <f>($D$7-$D$8)*$B$49</f>
        <v>309.52380952380952</v>
      </c>
    </row>
    <row r="137" spans="4:46" x14ac:dyDescent="0.2">
      <c r="D137" s="7">
        <f t="shared" si="16"/>
        <v>50</v>
      </c>
      <c r="E137" s="7">
        <f t="shared" si="7"/>
        <v>332.14438055672474</v>
      </c>
      <c r="F137" s="7">
        <f>(F136*(IF(LN(F136)&gt;$E$17,EXP($E$14-$E$15*LN(F136)),EXP($E$16))))</f>
        <v>6.8235167690402232</v>
      </c>
      <c r="G137" s="7">
        <f t="shared" si="63"/>
        <v>1.4234006144258079E-5</v>
      </c>
      <c r="H137" s="7">
        <f>(H136*(IF(LN(H136)&gt;$B$15,EXP($B$13-$B$14*LN(H136)),EXP($B$16))))*(100-$E$20)/100</f>
        <v>6.0477113510694421E-8</v>
      </c>
      <c r="M137" s="7">
        <f t="shared" si="19"/>
        <v>50</v>
      </c>
      <c r="N137" s="7">
        <f t="shared" si="8"/>
        <v>332.14438055672474</v>
      </c>
      <c r="O137" s="7">
        <f t="shared" si="9"/>
        <v>7</v>
      </c>
      <c r="P137" s="7">
        <f t="shared" si="51"/>
        <v>28.180536328125072</v>
      </c>
      <c r="Q137" s="7">
        <f>IF(Q136&gt;0,(Q136*(IF(LN(Q136)&gt;$E$17,EXP($E$14-$E$15*LN(Q136)),EXP($E$16)))),0)</f>
        <v>9.5390015455433677</v>
      </c>
      <c r="S137" s="7">
        <f>($D$7-$D$8)*$B$49</f>
        <v>309.52380952380952</v>
      </c>
      <c r="T137" s="7">
        <f>IF(T136&gt;0,(T136*(IF(LN(T136)&gt;$E$17,EXP($E$14-$E$15*LN(T136)),EXP($E$16)))),0)</f>
        <v>6.8235167690402232</v>
      </c>
      <c r="V137" s="7">
        <f t="shared" si="20"/>
        <v>309.52380952380952</v>
      </c>
      <c r="W137" s="7">
        <f>IF(W136&gt;0,(W136*(IF(LN(W136)&gt;$E$17,EXP($E$14-$E$15*LN(W136)),EXP($E$16)))),0)</f>
        <v>0.58566677622875873</v>
      </c>
      <c r="Y137" s="7">
        <f>($D$7-$D$8)*$B$49</f>
        <v>309.52380952380952</v>
      </c>
      <c r="Z137" s="7">
        <f>IF(Z136&gt;0,(Z136*(IF(LN(Z136)&gt;$E$17,EXP($E$14-$E$15*LN(Z136)),EXP($E$16)))),0)</f>
        <v>1.4234006144258079E-5</v>
      </c>
      <c r="AB137" s="7">
        <f t="shared" si="22"/>
        <v>309.52380952380952</v>
      </c>
      <c r="AC137" s="7">
        <f>IF(AC136&gt;0,(AC136*(IF(LN(AC136)&gt;$E$17,EXP($E$14-$E$15*LN(AC136)),EXP($E$16)))),0)</f>
        <v>9.278101127376329E-7</v>
      </c>
      <c r="AE137" s="7">
        <f t="shared" si="23"/>
        <v>309.52380952380952</v>
      </c>
      <c r="AF137" s="7">
        <f>IF(AF136&gt;0,(AF136*(IF(LN(AF136)&gt;$B$15,EXP($B$13-$B$14*LN(AF136)),EXP($B$16))))*(100-$E$20)/100,0)</f>
        <v>6.0477113510694421E-8</v>
      </c>
      <c r="AG137" s="7">
        <f>IF(AF136&gt;0,INT(EXP($B$18+$B$19*LN(AF136*(100-$E$20)/100))),0)</f>
        <v>0</v>
      </c>
      <c r="AH137" s="7">
        <f>(IF(AG137&gt;$O$17,$P$17,VLOOKUP(AG137,$O$6:$P$16,2)))-(VLOOKUP(AG137,$O$6:$T$16,3))-$F$20</f>
        <v>1084</v>
      </c>
      <c r="AI137" s="7">
        <f>IF(AI136&gt;0,(AI136*(IF(LN(AI136)&gt;$E$17,EXP($E$14-$E$15*LN(AI136)),EXP($E$16)))),0)</f>
        <v>3.9420579797233673E-9</v>
      </c>
      <c r="AK137" s="7">
        <f>($D$7-$D$8)*$B$49</f>
        <v>309.52380952380952</v>
      </c>
      <c r="AL137" s="7">
        <f>IF(AL136&gt;0,(AL136*(IF(LN(AL136)&gt;$E$17,EXP($E$14-$E$15*LN(AL136)),EXP($E$16)))),0)</f>
        <v>2.5695375016125217E-10</v>
      </c>
      <c r="AN137" s="7">
        <f t="shared" si="26"/>
        <v>309.52380952380952</v>
      </c>
      <c r="AO137" s="7">
        <f t="shared" si="60"/>
        <v>1.6748924054781289E-11</v>
      </c>
      <c r="AQ137" s="7">
        <f t="shared" si="27"/>
        <v>309.52380952380952</v>
      </c>
      <c r="AR137" s="7">
        <f>IF(AR136&gt;0,(AR136*(IF(LN(AR136)&gt;$E$17,EXP($E$14-$E$15*LN(AR136)),EXP($E$16)))),0)</f>
        <v>1.6748924054781293E-11</v>
      </c>
      <c r="AT137" s="7">
        <f>($D$7-$D$8)*$B$49</f>
        <v>309.52380952380952</v>
      </c>
    </row>
    <row r="138" spans="4:46" x14ac:dyDescent="0.2">
      <c r="L138" s="8" t="s">
        <v>12</v>
      </c>
      <c r="N138" s="7">
        <v>0</v>
      </c>
      <c r="Q138" s="7">
        <v>1</v>
      </c>
      <c r="T138" s="7">
        <v>2</v>
      </c>
      <c r="U138" s="32"/>
      <c r="W138" s="7">
        <v>3</v>
      </c>
      <c r="X138" s="50"/>
      <c r="Z138" s="7">
        <v>4</v>
      </c>
      <c r="AC138" s="7">
        <v>5</v>
      </c>
      <c r="AF138" s="7">
        <v>6</v>
      </c>
      <c r="AI138" s="7">
        <v>7</v>
      </c>
      <c r="AL138" s="7">
        <v>8</v>
      </c>
      <c r="AO138" s="7">
        <v>9</v>
      </c>
      <c r="AR138" s="7">
        <v>10</v>
      </c>
    </row>
    <row r="139" spans="4:46" x14ac:dyDescent="0.2">
      <c r="E139" s="8"/>
      <c r="L139" s="8" t="s">
        <v>86</v>
      </c>
      <c r="N139" s="7">
        <f>N137</f>
        <v>332.14438055672474</v>
      </c>
      <c r="Q139" s="7">
        <f>Q137</f>
        <v>9.5390015455433677</v>
      </c>
      <c r="T139" s="7">
        <f>T137</f>
        <v>6.8235167690402232</v>
      </c>
      <c r="W139" s="7">
        <f>W137</f>
        <v>0.58566677622875873</v>
      </c>
      <c r="Z139" s="7">
        <f>Z137</f>
        <v>1.4234006144258079E-5</v>
      </c>
      <c r="AC139" s="7">
        <f>AC137</f>
        <v>9.278101127376329E-7</v>
      </c>
      <c r="AF139" s="7">
        <f>AF137</f>
        <v>6.0477113510694421E-8</v>
      </c>
      <c r="AI139" s="7">
        <f>AI137</f>
        <v>3.9420579797233673E-9</v>
      </c>
      <c r="AL139" s="7">
        <f>AL137</f>
        <v>2.5695375016125217E-10</v>
      </c>
      <c r="AO139" s="7">
        <f>AO137</f>
        <v>1.6748924054781289E-11</v>
      </c>
      <c r="AR139" s="7">
        <f>AR137</f>
        <v>1.6748924054781293E-11</v>
      </c>
    </row>
    <row r="140" spans="4:46" x14ac:dyDescent="0.2">
      <c r="E140" s="8"/>
      <c r="L140" s="8" t="s">
        <v>82</v>
      </c>
      <c r="N140" s="7">
        <f>MAX(O124:O137)</f>
        <v>7</v>
      </c>
      <c r="Q140" s="7">
        <f>MAX(R124:R137)</f>
        <v>2</v>
      </c>
      <c r="T140" s="7">
        <f>MAX(U124:U137)</f>
        <v>1</v>
      </c>
      <c r="W140" s="7">
        <f>MAX(X124:X137)</f>
        <v>0</v>
      </c>
      <c r="Z140" s="7">
        <f>MAX(AA124:AA137)</f>
        <v>0</v>
      </c>
      <c r="AC140" s="7">
        <f>MAX(AD124:AD137)</f>
        <v>0</v>
      </c>
      <c r="AF140" s="7">
        <f>MAX(AG124:AG137)</f>
        <v>0</v>
      </c>
      <c r="AI140" s="7">
        <f>MAX(AJ124:AJ137)</f>
        <v>0</v>
      </c>
      <c r="AL140" s="7">
        <f>MAX(AM124:AM137)</f>
        <v>0</v>
      </c>
      <c r="AO140" s="7">
        <f>MAX(AP124:AP137)</f>
        <v>0</v>
      </c>
      <c r="AR140" s="7">
        <f>MAX(AS124:AS137)</f>
        <v>0</v>
      </c>
    </row>
    <row r="141" spans="4:46" x14ac:dyDescent="0.2">
      <c r="E141" s="8"/>
      <c r="X141" s="51"/>
      <c r="AA141" s="36"/>
    </row>
    <row r="142" spans="4:46" x14ac:dyDescent="0.2">
      <c r="E142" s="8"/>
      <c r="X142" s="36"/>
      <c r="AA142" s="52"/>
    </row>
    <row r="143" spans="4:46" x14ac:dyDescent="0.2">
      <c r="E143" s="8"/>
      <c r="G143" s="8"/>
      <c r="H143" s="8"/>
      <c r="X143" s="53"/>
    </row>
    <row r="144" spans="4:46" x14ac:dyDescent="0.2">
      <c r="E144" s="8"/>
      <c r="I144" s="8"/>
      <c r="AA144" s="36"/>
    </row>
    <row r="145" spans="5:27" x14ac:dyDescent="0.2">
      <c r="E145" s="8"/>
      <c r="AA145" s="32"/>
    </row>
    <row r="146" spans="5:27" x14ac:dyDescent="0.2">
      <c r="E146" s="8"/>
      <c r="X146" s="50"/>
    </row>
    <row r="147" spans="5:27" x14ac:dyDescent="0.2">
      <c r="E147" s="8"/>
      <c r="X147" s="36"/>
    </row>
    <row r="148" spans="5:27" x14ac:dyDescent="0.2">
      <c r="E148" s="8"/>
    </row>
    <row r="149" spans="5:27" x14ac:dyDescent="0.2">
      <c r="E149" s="8"/>
      <c r="X149" s="51"/>
    </row>
    <row r="150" spans="5:27" x14ac:dyDescent="0.2">
      <c r="E150" s="8"/>
      <c r="X150" s="36"/>
    </row>
    <row r="151" spans="5:27" x14ac:dyDescent="0.2">
      <c r="E151" s="8"/>
      <c r="X151" s="53"/>
    </row>
    <row r="152" spans="5:27" x14ac:dyDescent="0.2">
      <c r="E152" s="8"/>
    </row>
  </sheetData>
  <sheetProtection password="C71D" sheet="1" objects="1" scenarios="1" selectLockedCells="1"/>
  <protectedRanges>
    <protectedRange sqref="P19:Q19" name="Nonhost"/>
    <protectedRange sqref="P6:Q17" name="Host Crop"/>
    <protectedRange sqref="E20:F20" name="Nematicide"/>
    <protectedRange sqref="E12" name="Pf1"/>
  </protectedRanges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Ferris</dc:creator>
  <cp:lastModifiedBy>reviewer</cp:lastModifiedBy>
  <dcterms:created xsi:type="dcterms:W3CDTF">2000-11-30T04:15:21Z</dcterms:created>
  <dcterms:modified xsi:type="dcterms:W3CDTF">2012-04-11T22:05:13Z</dcterms:modified>
</cp:coreProperties>
</file>